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SC-SYT2021\"/>
    </mc:Choice>
  </mc:AlternateContent>
  <bookViews>
    <workbookView xWindow="120" yWindow="20" windowWidth="18980" windowHeight="11960" activeTab="3"/>
  </bookViews>
  <sheets>
    <sheet name="Mau10a" sheetId="5" r:id="rId1"/>
    <sheet name="Mau10b" sheetId="6" r:id="rId2"/>
    <sheet name="Mau10c" sheetId="12" r:id="rId3"/>
    <sheet name="Mau 10d" sheetId="13" r:id="rId4"/>
    <sheet name="DSNGANHYTE" sheetId="11" r:id="rId5"/>
  </sheets>
  <calcPr calcId="162913"/>
</workbook>
</file>

<file path=xl/calcChain.xml><?xml version="1.0" encoding="utf-8"?>
<calcChain xmlns="http://schemas.openxmlformats.org/spreadsheetml/2006/main">
  <c r="H81" i="13" l="1"/>
  <c r="H84" i="13"/>
  <c r="K89" i="13"/>
  <c r="J89" i="13"/>
  <c r="I89" i="13"/>
  <c r="H89" i="13"/>
  <c r="K86" i="13"/>
  <c r="J86" i="13"/>
  <c r="I86" i="13"/>
  <c r="K84" i="13"/>
  <c r="J84" i="13"/>
  <c r="I84" i="13"/>
  <c r="K81" i="13"/>
  <c r="J81" i="13"/>
  <c r="I81" i="13"/>
  <c r="I78" i="13"/>
  <c r="J78" i="13"/>
  <c r="K78" i="13"/>
  <c r="H78" i="13"/>
  <c r="D78" i="13"/>
  <c r="E78" i="13"/>
  <c r="F78" i="13"/>
  <c r="C78" i="13"/>
  <c r="K80" i="13"/>
  <c r="F79" i="13"/>
  <c r="K75" i="13" l="1"/>
  <c r="H75" i="13"/>
  <c r="C75" i="13"/>
  <c r="D75" i="13"/>
  <c r="F75" i="13"/>
  <c r="E76" i="13"/>
  <c r="E75" i="13" s="1"/>
  <c r="F76" i="13"/>
  <c r="K74" i="13"/>
  <c r="K73" i="13"/>
  <c r="K72" i="13"/>
  <c r="K71" i="13"/>
  <c r="J71" i="13"/>
  <c r="I71" i="13"/>
  <c r="U10" i="13" l="1"/>
  <c r="T10" i="13"/>
  <c r="P39" i="13"/>
  <c r="O39" i="13"/>
  <c r="N39" i="13"/>
  <c r="P32" i="13"/>
  <c r="O32" i="13"/>
  <c r="N32" i="13"/>
  <c r="P26" i="13"/>
  <c r="P18" i="13" s="1"/>
  <c r="O26" i="13"/>
  <c r="O18" i="13" s="1"/>
  <c r="N26" i="13"/>
  <c r="P19" i="13"/>
  <c r="O19" i="13"/>
  <c r="N19" i="13"/>
  <c r="N18" i="13" s="1"/>
  <c r="U12" i="13"/>
  <c r="P12" i="13"/>
  <c r="P10" i="13" s="1"/>
  <c r="O10" i="13"/>
  <c r="N10" i="13"/>
  <c r="Y56" i="12" l="1"/>
  <c r="Y55" i="12" s="1"/>
  <c r="X56" i="12"/>
  <c r="X55" i="12" s="1"/>
  <c r="W56" i="12"/>
  <c r="W55" i="12" s="1"/>
  <c r="U55" i="12"/>
  <c r="Y43" i="12"/>
  <c r="W43" i="12"/>
  <c r="V43" i="12"/>
  <c r="U43" i="12"/>
  <c r="X30" i="12"/>
  <c r="X29" i="12" s="1"/>
  <c r="W30" i="12"/>
  <c r="W29" i="12" s="1"/>
  <c r="U30" i="12"/>
  <c r="U29" i="12" s="1"/>
  <c r="Y21" i="12"/>
  <c r="Y20" i="12" s="1"/>
  <c r="W21" i="12"/>
  <c r="W20" i="12" s="1"/>
  <c r="U21" i="12"/>
  <c r="Y18" i="12"/>
  <c r="W18" i="12"/>
  <c r="Y16" i="12"/>
  <c r="W16" i="12"/>
  <c r="U16" i="12"/>
  <c r="Y14" i="12"/>
  <c r="W14" i="12"/>
  <c r="U14" i="12"/>
  <c r="Y12" i="12"/>
  <c r="W12" i="12"/>
  <c r="U12" i="12"/>
  <c r="Y10" i="12"/>
  <c r="W10" i="12"/>
  <c r="L56" i="12"/>
  <c r="L55" i="12" s="1"/>
  <c r="K56" i="12"/>
  <c r="K55" i="12" s="1"/>
  <c r="I56" i="12"/>
  <c r="I55" i="12" s="1"/>
  <c r="L54" i="12"/>
  <c r="L53" i="12"/>
  <c r="K52" i="12"/>
  <c r="K48" i="12" s="1"/>
  <c r="I52" i="12"/>
  <c r="L45" i="12"/>
  <c r="L43" i="12" s="1"/>
  <c r="K45" i="12"/>
  <c r="K43" i="12" s="1"/>
  <c r="I45" i="12"/>
  <c r="I43" i="12" s="1"/>
  <c r="L30" i="12"/>
  <c r="L29" i="12" s="1"/>
  <c r="K30" i="12"/>
  <c r="K29" i="12" s="1"/>
  <c r="I30" i="12"/>
  <c r="I29" i="12" s="1"/>
  <c r="L24" i="12"/>
  <c r="K24" i="12"/>
  <c r="K23" i="12" s="1"/>
  <c r="I24" i="12"/>
  <c r="I23" i="12" s="1"/>
  <c r="L23" i="12"/>
  <c r="L8" i="12"/>
  <c r="K8" i="12"/>
  <c r="L52" i="12" l="1"/>
  <c r="L48" i="12" s="1"/>
  <c r="H174" i="5"/>
  <c r="H170" i="5" s="1"/>
  <c r="F174" i="5"/>
  <c r="F170" i="5" s="1"/>
  <c r="H99" i="5" l="1"/>
  <c r="F99" i="5"/>
  <c r="D41" i="6" l="1"/>
  <c r="E50" i="5"/>
  <c r="E46" i="5" s="1"/>
  <c r="C50" i="5"/>
  <c r="C46" i="5" s="1"/>
  <c r="E45" i="5" l="1"/>
  <c r="E44" i="5"/>
  <c r="E41" i="5"/>
  <c r="E43" i="5"/>
  <c r="E42" i="5"/>
  <c r="E40" i="5"/>
  <c r="C40" i="5"/>
  <c r="C39" i="5"/>
  <c r="C38" i="5" s="1"/>
  <c r="C34" i="5" s="1"/>
  <c r="E39" i="5" l="1"/>
  <c r="E38" i="5" s="1"/>
  <c r="E34" i="5" s="1"/>
  <c r="H158" i="5"/>
  <c r="F158" i="5"/>
  <c r="E158" i="5"/>
  <c r="C158" i="5"/>
  <c r="E31" i="5" l="1"/>
  <c r="E27" i="5" s="1"/>
  <c r="C31" i="5"/>
  <c r="C27" i="5" s="1"/>
  <c r="D228" i="5" l="1"/>
  <c r="H243" i="5"/>
  <c r="H231" i="5" s="1"/>
  <c r="H228" i="5" s="1"/>
  <c r="H226" i="5" s="1"/>
  <c r="F243" i="5"/>
  <c r="F231" i="5" s="1"/>
  <c r="F228" i="5" s="1"/>
  <c r="F226" i="5" s="1"/>
  <c r="E243" i="5"/>
  <c r="E232" i="5"/>
  <c r="C243" i="5"/>
  <c r="H232" i="5"/>
  <c r="G232" i="5"/>
  <c r="F232" i="5"/>
  <c r="D232" i="5"/>
  <c r="C232" i="5"/>
  <c r="E229" i="5"/>
  <c r="E228" i="5" s="1"/>
  <c r="C231" i="5" l="1"/>
  <c r="E231" i="5"/>
  <c r="E226" i="5" s="1"/>
  <c r="H131" i="5" l="1"/>
  <c r="F131" i="5"/>
  <c r="E131" i="5"/>
  <c r="C131" i="5"/>
  <c r="F210" i="5" l="1"/>
  <c r="F206" i="5" s="1"/>
  <c r="H209" i="5"/>
  <c r="H225" i="5"/>
  <c r="H224" i="5"/>
  <c r="H223" i="5"/>
  <c r="H222" i="5"/>
  <c r="E215" i="5"/>
  <c r="E221" i="5"/>
  <c r="E220" i="5"/>
  <c r="E219" i="5"/>
  <c r="E218" i="5"/>
  <c r="E217" i="5"/>
  <c r="E216" i="5"/>
  <c r="E214" i="5"/>
  <c r="E213" i="5"/>
  <c r="E212" i="5"/>
  <c r="E211" i="5"/>
  <c r="H210" i="5" l="1"/>
  <c r="H206" i="5" s="1"/>
  <c r="E60" i="6"/>
  <c r="F60" i="6"/>
  <c r="G60" i="6"/>
  <c r="H60" i="6"/>
  <c r="I60" i="6"/>
  <c r="J60" i="6"/>
  <c r="K60" i="6"/>
  <c r="L60" i="6"/>
  <c r="M60" i="6"/>
  <c r="N60" i="6"/>
  <c r="O60" i="6"/>
  <c r="P60" i="6"/>
  <c r="Q60" i="6"/>
  <c r="D60" i="6"/>
  <c r="C101" i="5" l="1"/>
  <c r="H105" i="5"/>
  <c r="F105" i="5"/>
  <c r="E118" i="5"/>
  <c r="E105" i="5" s="1"/>
  <c r="E101" i="5" s="1"/>
  <c r="H126" i="5" l="1"/>
  <c r="H125" i="5"/>
  <c r="H124" i="5"/>
  <c r="H123" i="5" l="1"/>
  <c r="C210" i="5" l="1"/>
  <c r="E210" i="5"/>
  <c r="C199" i="5"/>
  <c r="E201" i="5"/>
  <c r="E199" i="5" s="1"/>
  <c r="E152" i="5" l="1"/>
  <c r="E81" i="5" l="1"/>
  <c r="H23" i="5" l="1"/>
  <c r="E22" i="5" l="1"/>
  <c r="E18" i="5" s="1"/>
  <c r="E14" i="5" s="1"/>
  <c r="D18" i="5"/>
  <c r="C18" i="5"/>
  <c r="C14" i="5" s="1"/>
  <c r="Q220" i="6" l="1"/>
  <c r="Q219" i="6"/>
  <c r="Q218" i="6"/>
  <c r="Q217" i="6"/>
  <c r="Q216" i="6"/>
  <c r="Q215" i="6"/>
  <c r="D214" i="6"/>
  <c r="Q214" i="6" s="1"/>
  <c r="D209" i="6"/>
  <c r="Q209" i="6" s="1"/>
  <c r="E214" i="6"/>
  <c r="E209" i="6"/>
  <c r="D231" i="5"/>
  <c r="Q208" i="6" l="1"/>
  <c r="E208" i="6"/>
  <c r="D208" i="6"/>
  <c r="D200" i="6" l="1"/>
  <c r="D195" i="6"/>
  <c r="Q207" i="6"/>
  <c r="Q200" i="6" s="1"/>
  <c r="C206" i="5"/>
  <c r="E206" i="5" l="1"/>
  <c r="Q82" i="6"/>
  <c r="H95" i="5"/>
  <c r="F95" i="5"/>
  <c r="Q199" i="6" l="1"/>
  <c r="H180" i="5"/>
  <c r="H176" i="5" s="1"/>
  <c r="F180" i="5"/>
  <c r="F176" i="5" s="1"/>
  <c r="D116" i="6"/>
  <c r="Q120" i="6"/>
  <c r="Q136" i="6" l="1"/>
  <c r="H154" i="5"/>
  <c r="F154" i="5"/>
  <c r="E154" i="5"/>
  <c r="C154" i="5"/>
  <c r="C152" i="5" s="1"/>
  <c r="D182" i="6" l="1"/>
  <c r="Q187" i="6"/>
  <c r="Q182" i="6" s="1"/>
  <c r="Q194" i="6" l="1"/>
  <c r="Q151" i="6"/>
  <c r="Q148" i="6"/>
  <c r="E166" i="6"/>
  <c r="D166" i="6"/>
  <c r="D162" i="6"/>
  <c r="E151" i="6"/>
  <c r="E148" i="6"/>
  <c r="Q105" i="6"/>
  <c r="H127" i="5"/>
  <c r="F127" i="5"/>
  <c r="H119" i="5" l="1"/>
  <c r="F119" i="5"/>
  <c r="P20" i="6" l="1"/>
  <c r="D20" i="6"/>
  <c r="D176" i="6" l="1"/>
  <c r="D181" i="6" l="1"/>
  <c r="E139" i="6" l="1"/>
  <c r="Q138" i="6"/>
  <c r="D141" i="6"/>
  <c r="E168" i="5"/>
  <c r="Q69" i="6" l="1"/>
  <c r="H81" i="5"/>
  <c r="F81" i="5"/>
  <c r="C81" i="5"/>
  <c r="Q59" i="6"/>
  <c r="J42" i="6"/>
  <c r="E43" i="6"/>
  <c r="D142" i="6" l="1"/>
  <c r="Q146" i="6"/>
  <c r="Q142" i="6" s="1"/>
  <c r="E195" i="5"/>
  <c r="E123" i="5" l="1"/>
  <c r="J111" i="6" l="1"/>
  <c r="Q111" i="6"/>
  <c r="E112" i="6"/>
  <c r="Q115" i="6"/>
  <c r="Q195" i="6" l="1"/>
  <c r="P195" i="6"/>
  <c r="O195" i="6"/>
  <c r="N195" i="6"/>
  <c r="M195" i="6"/>
  <c r="L195" i="6"/>
  <c r="K195" i="6"/>
  <c r="J195" i="6"/>
  <c r="I195" i="6"/>
  <c r="H195" i="6"/>
  <c r="G195" i="6"/>
  <c r="F195" i="6"/>
  <c r="E195" i="6"/>
  <c r="Q188" i="6"/>
  <c r="J188" i="6"/>
  <c r="E188" i="6"/>
  <c r="D188" i="6"/>
  <c r="E182" i="6"/>
  <c r="F177" i="6"/>
  <c r="D177" i="6"/>
  <c r="F172" i="6"/>
  <c r="E172" i="6"/>
  <c r="D172" i="6"/>
  <c r="Q166" i="6"/>
  <c r="Q162" i="6"/>
  <c r="E147" i="6"/>
  <c r="D147" i="6"/>
  <c r="P137" i="6"/>
  <c r="O137" i="6"/>
  <c r="N137" i="6"/>
  <c r="M137" i="6"/>
  <c r="L137" i="6"/>
  <c r="K137" i="6"/>
  <c r="J137" i="6"/>
  <c r="I137" i="6"/>
  <c r="H137" i="6"/>
  <c r="G137" i="6"/>
  <c r="F137" i="6"/>
  <c r="D137" i="6"/>
  <c r="E128" i="6"/>
  <c r="E122" i="6"/>
  <c r="D122" i="6"/>
  <c r="D121" i="6" s="1"/>
  <c r="Q121" i="6"/>
  <c r="Q116" i="6"/>
  <c r="E116" i="6"/>
  <c r="E111" i="6"/>
  <c r="D111" i="6"/>
  <c r="R110" i="6"/>
  <c r="E106" i="6"/>
  <c r="D106" i="6"/>
  <c r="E85" i="6"/>
  <c r="E83" i="6" s="1"/>
  <c r="D85" i="6"/>
  <c r="P83" i="6"/>
  <c r="O83" i="6"/>
  <c r="N83" i="6"/>
  <c r="M83" i="6"/>
  <c r="L83" i="6"/>
  <c r="K83" i="6"/>
  <c r="J83" i="6"/>
  <c r="I83" i="6"/>
  <c r="H83" i="6"/>
  <c r="G83" i="6"/>
  <c r="F83" i="6"/>
  <c r="Q78" i="6"/>
  <c r="D78" i="6"/>
  <c r="D70" i="6"/>
  <c r="Q70" i="6"/>
  <c r="E70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Q47" i="6"/>
  <c r="D47" i="6"/>
  <c r="Q44" i="6"/>
  <c r="D44" i="6"/>
  <c r="G42" i="6"/>
  <c r="H42" i="6"/>
  <c r="E42" i="6"/>
  <c r="Q29" i="6"/>
  <c r="Q20" i="6" s="1"/>
  <c r="E25" i="6"/>
  <c r="E21" i="6"/>
  <c r="J20" i="6"/>
  <c r="H20" i="6"/>
  <c r="F15" i="6"/>
  <c r="E15" i="6"/>
  <c r="D15" i="6"/>
  <c r="E121" i="6" l="1"/>
  <c r="E20" i="6"/>
  <c r="D42" i="6"/>
  <c r="D83" i="6"/>
  <c r="Q85" i="6"/>
  <c r="Q83" i="6" s="1"/>
  <c r="Q42" i="6"/>
  <c r="Q147" i="6"/>
  <c r="F168" i="5" l="1"/>
  <c r="F164" i="5" s="1"/>
  <c r="E164" i="5"/>
  <c r="C168" i="5"/>
  <c r="C164" i="5" s="1"/>
  <c r="E148" i="5"/>
  <c r="H148" i="5"/>
  <c r="F148" i="5"/>
  <c r="C148" i="5"/>
  <c r="E127" i="5"/>
  <c r="C127" i="5"/>
  <c r="E119" i="5"/>
  <c r="C119" i="5"/>
  <c r="H101" i="5"/>
  <c r="G105" i="5"/>
  <c r="F101" i="5"/>
  <c r="H77" i="5"/>
  <c r="F77" i="5"/>
  <c r="E77" i="5"/>
  <c r="C77" i="5"/>
  <c r="H14" i="5"/>
  <c r="G14" i="5"/>
  <c r="F195" i="5" l="1"/>
  <c r="H195" i="5"/>
  <c r="Q137" i="6" l="1"/>
  <c r="E137" i="6"/>
</calcChain>
</file>

<file path=xl/sharedStrings.xml><?xml version="1.0" encoding="utf-8"?>
<sst xmlns="http://schemas.openxmlformats.org/spreadsheetml/2006/main" count="873" uniqueCount="604">
  <si>
    <t>Bộ, tỉnh: Tỉnh Bà Rịa - Vũng Tầu</t>
  </si>
  <si>
    <t>Cơ quan quản lý cấp trên: Sở Y Tế Tỉnh Bà Rịa Vũng Tàu</t>
  </si>
  <si>
    <t>CÔNG KHAI TÌNH HÌNH ĐẦU TƯ XÂY DỰNG, MUA SẮM, GIAO, THUÊ TÀI SẢN CÔNG</t>
  </si>
  <si>
    <t>STT</t>
  </si>
  <si>
    <t>TÀI SẢN</t>
  </si>
  <si>
    <t>ĐẦU TƯ XÂY DỰNG/MUA SẮM</t>
  </si>
  <si>
    <t>TIẾP NHẬN</t>
  </si>
  <si>
    <t>THUÊ</t>
  </si>
  <si>
    <t>Số lượng</t>
  </si>
  <si>
    <t>Diện tích</t>
  </si>
  <si>
    <t>Nguyên giá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</si>
  <si>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</si>
  <si>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</si>
  <si>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</si>
  <si>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</si>
  <si>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</si>
  <si>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</si>
  <si>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</si>
  <si>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</si>
  <si>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</si>
  <si>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</si>
  <si>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</si>
  <si>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Trung tâm Y Tế TP Vũng Tàu - Mã QHNS: 1098284</t>
  </si>
  <si>
    <t>1 - Đất khuôn viên</t>
  </si>
  <si>
    <t>2 - Nhà</t>
  </si>
  <si>
    <t>3 - Xe ô tô</t>
  </si>
  <si>
    <t>4 - Tài sản cố định khác</t>
  </si>
  <si>
    <t>Người lập báo cáo</t>
  </si>
  <si>
    <t>CÔNG KHAI TÌNH HÌNH QUẢN LÝ, SỬ DỤNG TÀI SẢN CÔNG</t>
  </si>
  <si>
    <t>TỔNG CỘNG</t>
  </si>
  <si>
    <t>HIỆN TRẠNG SỬ DỤNG</t>
  </si>
  <si>
    <t>SỐ 
LƯỢNG</t>
  </si>
  <si>
    <t>DIỆN TÍCH</t>
  </si>
  <si>
    <t>Quản lý nhà nước</t>
  </si>
  <si>
    <t>Hoạt động sự nghiệp</t>
  </si>
  <si>
    <t>Sử dụng khác</t>
  </si>
  <si>
    <t>Không kinh doanh</t>
  </si>
  <si>
    <t>Kinh doanh</t>
  </si>
  <si>
    <t>Cho thuê</t>
  </si>
  <si>
    <t>Liên doanh, 
liên kết</t>
  </si>
  <si>
    <t>Sử dụng 
hỗn hợp</t>
  </si>
  <si>
    <t xml:space="preserve">2 - Nhà  </t>
  </si>
  <si>
    <t>Trung tâm Y Tế TP Vũng Tàu- 278 Lê Lợi</t>
  </si>
  <si>
    <t>TYT P1- 19 Lê Lợi P1.TPVT</t>
  </si>
  <si>
    <t>TYTP2- Số 1,Phan Bội Châu.P2.TPVT</t>
  </si>
  <si>
    <t>TYTP3- Số 131 Trương công Định.TPVT</t>
  </si>
  <si>
    <t>TYTP4- 23 Ký con, TPVT</t>
  </si>
  <si>
    <t xml:space="preserve">TYTP5- Số 151 Trần Phú,TPVT </t>
  </si>
  <si>
    <t>TYT P.Thắng Tam- Số 89 Hoàng Hoa Thám</t>
  </si>
  <si>
    <t>TYT Thắng Nhì- số 47 Nguyễn An Ninh,TPVT</t>
  </si>
  <si>
    <t>TYT P7- Số 180 Nguyễn An Ninh,TP VT</t>
  </si>
  <si>
    <t>TYT P8- Số 135 Chu Mạnh Trinh, TPVT</t>
  </si>
  <si>
    <t>TYTP9- Số 82 Ông ích Khiêm, TPVT</t>
  </si>
  <si>
    <t>TYT P10 - Số 935 Bình giã, TPVT</t>
  </si>
  <si>
    <t>TYT P11-Số 4 Đô Lương, P11, TPVT</t>
  </si>
  <si>
    <t>TYT P12- Số 58 Phước Thắng, P12, TPVT</t>
  </si>
  <si>
    <t>TYT P R,Dừa.-Số 484/2, Đường 30/4,TPVT</t>
  </si>
  <si>
    <t>TYT Thắng Nhất-  Số 3 Nguyễn Hữu Cảnh, VT</t>
  </si>
  <si>
    <t>TYT Nguyễn An Ninh, số 17B Trần Bình Trọng</t>
  </si>
  <si>
    <t>TYT Long Sơn , Thôn 1, xã Long Sơn, TPVT</t>
  </si>
  <si>
    <t>Danh mục tài sản trong kỳ báo cáo được xử lý</t>
  </si>
  <si>
    <t>Thu hồi</t>
  </si>
  <si>
    <t>Điều chuyển</t>
  </si>
  <si>
    <t>Bán</t>
  </si>
  <si>
    <t>Thanh lý</t>
  </si>
  <si>
    <t>Ghi chú</t>
  </si>
  <si>
    <t>Quyết định</t>
  </si>
  <si>
    <t>Giá trị còn lại</t>
  </si>
  <si>
    <t>KINH DOANH</t>
  </si>
  <si>
    <t>CHO THUÊ</t>
  </si>
  <si>
    <t>LIÊN DOANH, LIÊN KẾT</t>
  </si>
  <si>
    <t>Số tiền thu được từ việc liên doanh, liên kết trong năm</t>
  </si>
  <si>
    <t>Mẫu số 10a-CK/TSC</t>
  </si>
  <si>
    <t>Mẫu số 10b-CK/TSC</t>
  </si>
  <si>
    <t>Mẫu số 10c-CK/TSC</t>
  </si>
  <si>
    <t>Sở Y Tế Tỉnh Bà Rịa - Vũng Tàu - Mã QHNS: 1017362.1</t>
  </si>
  <si>
    <t>Bệnh viện Phổi Phạm Hữu Chí Mã QHNS: 112.4239</t>
  </si>
  <si>
    <t>Trung tâm Y Tế TP Vũng Tàu - Mã QHNS: 1098283</t>
  </si>
  <si>
    <t xml:space="preserve"> Đất khuôn viên</t>
  </si>
  <si>
    <t>Nhà</t>
  </si>
  <si>
    <t>Xe ô tô</t>
  </si>
  <si>
    <t>Tài sản cố định khác</t>
  </si>
  <si>
    <t>TT Giám định Y khoa - Mã QHNS:1096912</t>
  </si>
  <si>
    <t>Trung tâm Giám định Pháp y - Mã QHNS: 1110785</t>
  </si>
  <si>
    <t>Trung tâm Giám định Y khoa- Mã QHNS: 1096912</t>
  </si>
  <si>
    <t xml:space="preserve">3 - Xe ô tô </t>
  </si>
  <si>
    <t>Trung tâm Y Tế TP Bà Rịa - Mã QHNS: 1098285</t>
  </si>
  <si>
    <t>3 - Xe cứu thương TOYOTA  (72A- 00.132)</t>
  </si>
  <si>
    <t>Bệnh viện Mắt - Mã QHNS: 1020547</t>
  </si>
  <si>
    <t>3.1-   Xe Toyota Innova  (Biển số: 72A-0972)</t>
  </si>
  <si>
    <t>3.2-   Xe Toyota Innova  (Biển số: 72A-00.003)</t>
  </si>
  <si>
    <t>3.3-   Xe cứu thương Toyota Hiace 2.71 ( 72A-00.002)</t>
  </si>
  <si>
    <t>Bệnh viện Tâm Thần - Mã QHNS: 1020693</t>
  </si>
  <si>
    <t>Bệnh viện Bà Rịa - Mã QHNS: 1017611</t>
  </si>
  <si>
    <t>a - Cơ sở cũ: Số 13, đường Phạm Ngọc Thạch, Phường Phước Hưng, Thành phố Bà Rịa, Tỉnh Bà Rịa - Vũng Tàu</t>
  </si>
  <si>
    <t>b - Cơ sở mới: Số 686, đường Võ Văn Kiệt, phường Long Tâm, thành phố Bà Rịa, Tỉnh Bà Rịa - Vũng Tàu</t>
  </si>
  <si>
    <t>c - Ban bảo vệ chăm sóc sức khỏe cán bộ - Số 870, đường Võ Văn Kiệt, P.Long Tâm, TP Bà Rịa</t>
  </si>
  <si>
    <t>Fortuner  - 72A.00296</t>
  </si>
  <si>
    <t>Zace - 72C. 0916</t>
  </si>
  <si>
    <t>Toyota - 72A.00235</t>
  </si>
  <si>
    <t>Toyota - 72A.00113</t>
  </si>
  <si>
    <t>Toyota -72A.00060</t>
  </si>
  <si>
    <t>Toyota - 72A.00276</t>
  </si>
  <si>
    <t>Toyota - 72A.00254</t>
  </si>
  <si>
    <t>Toyota  - 72A.00200</t>
  </si>
  <si>
    <t>Nissan Urvan E25 - 72C.0767</t>
  </si>
  <si>
    <t>Huyndai - 72A.00367</t>
  </si>
  <si>
    <t>Toyota - 72A.00228</t>
  </si>
  <si>
    <t>Dinh dưỡng, nhà nghỉ thân nhân, giường Dv, khu khám DV</t>
  </si>
  <si>
    <t>Căn tin, bãi giữ xe, mặt bằng bán yến sào, đặt cây ATM, bãi đậu xe taxi, đặt ghế matxa.</t>
  </si>
  <si>
    <t>Đường Cỏ Ống, khu 1, huyện Côn Đảo</t>
  </si>
  <si>
    <t>Đường Bến Đầm, khu 10, huyện Côn Đảo</t>
  </si>
  <si>
    <t>2- Nhà</t>
  </si>
  <si>
    <t>3- Xe ô tô</t>
  </si>
  <si>
    <t>4- Tài sản cố định khác</t>
  </si>
  <si>
    <t>1- Đất khuôn viên</t>
  </si>
  <si>
    <t>TTYT quân dân y Côn Đảo - Mã QHNS: 1098286</t>
  </si>
  <si>
    <t>3.1 - Xe Ô tô cứu thương  Huyndai 72C-0434</t>
  </si>
  <si>
    <t>3.2 - Xe Ô tô cứu thương TOYOTA HIACE 72A-001.75</t>
  </si>
  <si>
    <t>3.3 - Xe Ô tô cứu thương TOYOTA HIACE 72A.003.45</t>
  </si>
  <si>
    <t>2.1-Nhà làm việc Trung tâm</t>
  </si>
  <si>
    <t>2.2-Trạm y tế Cỏ Ống</t>
  </si>
  <si>
    <t>2.3-Trạm y tế Bến Đầm</t>
  </si>
  <si>
    <t>1.1- Đất TT-Đường Lê Hồng Phong, khu 5, huyện Côn Đảo</t>
  </si>
  <si>
    <t>1.2-Trạm y tế Cỏ Ống:</t>
  </si>
  <si>
    <t>1.3-Trạm y tế Bến Đầm:</t>
  </si>
  <si>
    <t xml:space="preserve">1- Đất khuôn viên </t>
  </si>
  <si>
    <t>Bệnh viện Lê Lợi - Mã QHNS: 1080351</t>
  </si>
  <si>
    <t>a  - Cơ sở : 22 Lê Lợi , phường 1 Tp - Vũng Tàu</t>
  </si>
  <si>
    <t>b -  BBVSKCB - 22 Lê Lợi , phường 1 Tp - VT</t>
  </si>
  <si>
    <t>a - Xe ô tô BBVSKLL</t>
  </si>
  <si>
    <t>Xe Hyundai-Starex- BKS-000,25</t>
  </si>
  <si>
    <t>b - Xe ô tô Lê Lợi</t>
  </si>
  <si>
    <t xml:space="preserve">Xe cứu thương  BKS: 72M-00055
</t>
  </si>
  <si>
    <t>Xe khám bệnh lưu động MITSUBISHI ZINGER
BKS: 72M- 000.44</t>
  </si>
  <si>
    <t>Xe chở thuốc TOYOTA 
BKS: 72C- 0908</t>
  </si>
  <si>
    <t>Xe cứu thương NISSAN 
BKS: 72C -0743</t>
  </si>
  <si>
    <t>Xe cứu thương NISSAN
BKS: 72C - 0768</t>
  </si>
  <si>
    <t>Xe cứu thương hiệu Huyndai Grad Starex H-1 BKS: 72A-003.89</t>
  </si>
  <si>
    <t>Xe cứu thương
- Model: Mercedes - Benz Sprinter 313 
- BKS: 72M 000.06</t>
  </si>
  <si>
    <t>Xe cứu thương
- Ambulance-H1
- Hyundai Grand Starex
BKS: 72A - 00266</t>
  </si>
  <si>
    <t xml:space="preserve"> Trường Trung Cấp y tế, Mã QHNS: 1014319</t>
  </si>
  <si>
    <t xml:space="preserve"> 1-Đất khuôn viên</t>
  </si>
  <si>
    <t>2-Nhà</t>
  </si>
  <si>
    <t>3-Xe ô tô</t>
  </si>
  <si>
    <t>4-Tài sản cố định khác</t>
  </si>
  <si>
    <t>2 - Nhà ( khối công trình chính 10.231,1m2 và khối công trình phục vụ 13.211,74 m2 = 23.442,84)</t>
  </si>
  <si>
    <t>3-Xe ô tô TOYOTA 72A 00086</t>
  </si>
  <si>
    <t xml:space="preserve"> 4-Tài sản cố định khác</t>
  </si>
  <si>
    <t>1-Đất khuôn viên</t>
  </si>
  <si>
    <t>2-Nhà 
(Đ/C: 21 Phạm Ngọc thạch-P Phước Nguyên -TPBR)</t>
  </si>
  <si>
    <t>3-Xe ô tô 72C-1006 (xe cứu thương)</t>
  </si>
  <si>
    <t xml:space="preserve"> 2-Nhà</t>
  </si>
  <si>
    <t xml:space="preserve">BM. Điều dưỡng </t>
  </si>
  <si>
    <t>MH thông tiểu nam nữ</t>
  </si>
  <si>
    <t>MH thực tập tiêm ở cánh tay</t>
  </si>
  <si>
    <t>MH đào tạo lấy máu, tiêm và truyền dịch mu bàn tay</t>
  </si>
  <si>
    <t>MH dạy rửa dạ dày bán thân nam</t>
  </si>
  <si>
    <t>MH huấn luyện điều dưỡng cơ bản đa chức năng cao cấp (mới)</t>
  </si>
  <si>
    <t>MH thông tiểu nữ (cũ)</t>
  </si>
  <si>
    <t xml:space="preserve"> Bộ môn CSSKSS</t>
  </si>
  <si>
    <t>MH thai nhi và khung chậu</t>
  </si>
  <si>
    <t>MH cao cấp khám và nghe tim thai điện tử</t>
  </si>
  <si>
    <t>MH thực hành chăm sóc trẻ sơ sinh nữ</t>
  </si>
  <si>
    <t>MH thực hành chăm sóc trẻ sơ sinh nam</t>
  </si>
  <si>
    <t>MH cao cấp khám phụ khoa</t>
  </si>
  <si>
    <t>Bộ môn Dược</t>
  </si>
  <si>
    <t>Cân kỹ thuật hiệu OHAUS 2000g Model: SPS2001F</t>
  </si>
  <si>
    <t>Bàn thí nghiệm trung tâm 4.2x1.5x8cm</t>
  </si>
  <si>
    <t>Máy đo độ pH để bàn</t>
  </si>
  <si>
    <t>Kính hiển vi</t>
  </si>
  <si>
    <t>Cân phân tích 0,001g -  210g PA 213</t>
  </si>
  <si>
    <t>Tủ sấy 110 lít Model: Gemmyco</t>
  </si>
  <si>
    <t>Bộ môn YHCSLS</t>
  </si>
  <si>
    <t>Mô hình bàn tay</t>
  </si>
  <si>
    <t>MH  phân đoạn trong suốt</t>
  </si>
  <si>
    <t>MH đáy chậu nam</t>
  </si>
  <si>
    <t>Tế bào thần kinh</t>
  </si>
  <si>
    <t>MH hệ tiêu hóa</t>
  </si>
  <si>
    <t>MH mạch máu (toàn thân)</t>
  </si>
  <si>
    <t>Bảng MH thần kinh toàn thân</t>
  </si>
  <si>
    <t>MH 1 đoạn tủy sống cắt ngang</t>
  </si>
  <si>
    <t>MH tượng bán thân (có các phủ tạng tháo rời bên trong)</t>
  </si>
  <si>
    <t>MH bộ xương trên giá toàn thân</t>
  </si>
  <si>
    <t>MH cơ cả người (cao 138cm, 45 phần)</t>
  </si>
  <si>
    <t>MH mắt</t>
  </si>
  <si>
    <t>MH chi trên</t>
  </si>
  <si>
    <t>MH cơ thể người (cao 174cm, 39 phần)</t>
  </si>
  <si>
    <t>MH chi dưới</t>
  </si>
  <si>
    <t>MH cấu tạo da (phóng đại)</t>
  </si>
  <si>
    <t>MH đại não phóng to</t>
  </si>
  <si>
    <t>MH 52 đốt sống tháo rời + đốt sống bổ dọc (toàn thân)</t>
  </si>
  <si>
    <t>MH thiết đồ cắt qua giữa đầu</t>
  </si>
  <si>
    <t>MH hốc mũi</t>
  </si>
  <si>
    <t>MH lách, thận</t>
  </si>
  <si>
    <t>MH giải phẫu phổi</t>
  </si>
  <si>
    <t>MH cấu tạo cơ</t>
  </si>
  <si>
    <t>MH tế bào gan</t>
  </si>
  <si>
    <t>Thanh quản, khí quản</t>
  </si>
  <si>
    <t>MH đầu, cổ, mặt</t>
  </si>
  <si>
    <t>MH Tim và phổi liên quan</t>
  </si>
  <si>
    <t>MH tuần hoàn điện</t>
  </si>
  <si>
    <t>MH xương sọ</t>
  </si>
  <si>
    <t>MH liên quan mũi, hầu, họng</t>
  </si>
  <si>
    <t>MH tim tháo rời</t>
  </si>
  <si>
    <t>2 - Nhà cấp 3</t>
  </si>
  <si>
    <t>3 - Xe cứu thương Toyota HIACE
BKS: 72A-002.05</t>
  </si>
  <si>
    <t>Bệnh viện Tâm thần- Mã QHNS: 1020693</t>
  </si>
  <si>
    <t>Bệnh viện Y học Cổ truyền -Mã QHNS: 1125199</t>
  </si>
  <si>
    <t>3 - Xe ô tô (72C-0754)</t>
  </si>
  <si>
    <t>TT Kiểm nghiệm dược phẩm, mỹ phẩm -Mã QHNS: 1017607</t>
  </si>
  <si>
    <t>Trung tâm y tế TX Phú Mỹ - Mã QHNS: 1020446</t>
  </si>
  <si>
    <t>1 - Đất khuôn viên TTYT TX Phú Mỹ</t>
  </si>
  <si>
    <t>a - Khu khám bệnh: 106 Trường Chinh, phường Phú Mỹ, TX Phú Mỹ, tỉnh Bà Rịa - Vũng Tàu</t>
  </si>
  <si>
    <t>b - Khu điều trị: 106 Trường Chinh, phường Phú Mỹ, TX Phú Mỹ, tỉnh Bà Rịa - Vũng Tàu</t>
  </si>
  <si>
    <t>c - Đất khuôn viên của 10 TYT, xã, phường TX Phú Mỹ, tỉnh Bà Rịa - Vũng Tàu.</t>
  </si>
  <si>
    <t>TYT Phường Hắc Dịch</t>
  </si>
  <si>
    <t>TYT Phường Mỹ Xuân</t>
  </si>
  <si>
    <t>TYT Phường Phú Mỹ</t>
  </si>
  <si>
    <t>TYT Phường Tân Phước</t>
  </si>
  <si>
    <t>TYT xã Phước Hòa</t>
  </si>
  <si>
    <t>TYT xã Tân Hòa</t>
  </si>
  <si>
    <t>TYT xã Tân Hải</t>
  </si>
  <si>
    <t>TYT xã Tóc Tiên</t>
  </si>
  <si>
    <t>TYT xã Châu Pha</t>
  </si>
  <si>
    <t>TYT xã Sông Xoài</t>
  </si>
  <si>
    <t>2 - Nhà (TTYT TX Phú Mỹ)</t>
  </si>
  <si>
    <t>2 - Nhà (10 TYT TX Phú Mỹ
 tỉnh Bà Rịa - Vũng Tàu)</t>
  </si>
  <si>
    <t>Xe Toyota - 72A - 00097.</t>
  </si>
  <si>
    <t>Xe Nissan 72DA-00001</t>
  </si>
  <si>
    <t>Xe Nissan 72C-0740</t>
  </si>
  <si>
    <t>TTYT TX Phú Mỹ - Mã QHNS: 1020446</t>
  </si>
  <si>
    <t>Chi cục Dân số - KHHGĐ
Mã QHNS:1020546</t>
  </si>
  <si>
    <t>Trung tâm Y Tế Long Điền - Mã QHNS: 1098289</t>
  </si>
  <si>
    <t>3.1 -Xe ô tô - 72A - 00150</t>
  </si>
  <si>
    <t>3.2- Xe ô tô -72A - 00243</t>
  </si>
  <si>
    <t>Trung tâm Y Tế Huyện Đất Đỏ- Mã QHNS: 1098287</t>
  </si>
  <si>
    <t>3.1-Xe Toyota- 72 C. 0745</t>
  </si>
  <si>
    <t>3.2-Xe Toyota- 72 A.00127</t>
  </si>
  <si>
    <t>Nhà xe phục vụ bệnh nhân</t>
  </si>
  <si>
    <t xml:space="preserve">Căn tin phục vụ bệnh nhân </t>
  </si>
  <si>
    <t>Chi cục An toàn vệ sinh thực phẩm
Mã QHNS:1099964</t>
  </si>
  <si>
    <t>Trung tâm y tế Đất Đỏ- Mã QHNS: 1098287</t>
  </si>
  <si>
    <t>Trung tâm y tế Xuyên Mộc - Mã QHNS: 1098288</t>
  </si>
  <si>
    <t>1 - Đất khuôn viên (gồm 14 trạm)</t>
  </si>
  <si>
    <t>2 - Nhà (Gồm 14 trạm)</t>
  </si>
  <si>
    <t>3 - Xe ô tô (cứu thương - 72A. 00013)</t>
  </si>
  <si>
    <t>Trung tâm Y Tế TP Châu Đức   Mã QHNS: 1098290</t>
  </si>
  <si>
    <t>3.1. Xe cứu thương  - Biển số: 72C-0944</t>
  </si>
  <si>
    <t>3.2. Xe cứu thương -  Biển số: 72C-0746</t>
  </si>
  <si>
    <t>Trung tâm y tế Châu Đức - Mã QHNS: 1098290</t>
  </si>
  <si>
    <t xml:space="preserve">              </t>
  </si>
  <si>
    <t xml:space="preserve"> 3-Xe ô tô</t>
  </si>
  <si>
    <r>
      <t>ĐVT cho: Số lượng là: Cái, khuôn viên; Diện tích là: m</t>
    </r>
    <r>
      <rPr>
        <i/>
        <vertAlign val="superscript"/>
        <sz val="10"/>
        <color rgb="FF000000"/>
        <rFont val="Times New Roman"/>
        <family val="1"/>
      </rPr>
      <t>2</t>
    </r>
    <r>
      <rPr>
        <i/>
        <sz val="10"/>
        <color rgb="FF000000"/>
        <rFont val="Times New Roman"/>
        <family val="1"/>
      </rPr>
      <t>; Nguyên giá là: Nghìn đồng.</t>
    </r>
  </si>
  <si>
    <t xml:space="preserve">  GIÁM ĐỐC</t>
  </si>
  <si>
    <t>2 - Nhà (1 nhà 3 lốc)</t>
  </si>
  <si>
    <t>4.3- Bộ máy in-Philippines</t>
  </si>
  <si>
    <t>Bơm tiêm điện</t>
  </si>
  <si>
    <t>Dao mổ điện</t>
  </si>
  <si>
    <t>Máy điện tim 3 kênh</t>
  </si>
  <si>
    <t xml:space="preserve"> </t>
  </si>
  <si>
    <t xml:space="preserve">Máy vi tính để bàn </t>
  </si>
  <si>
    <t>Máy lạnh</t>
  </si>
  <si>
    <t>Dinh dưỡng ( nhà bếp)</t>
  </si>
  <si>
    <t>Căn tin,, mặt bằng nhà thuốc….. ( cho thuê đất)</t>
  </si>
  <si>
    <t>Xe Toyota - 72C-0191</t>
  </si>
  <si>
    <t>Lò đốt rác</t>
  </si>
  <si>
    <t>Máy gây mê</t>
  </si>
  <si>
    <t>Bệnh viện Y học cổ truyền - Mã QHNS: 1125199</t>
  </si>
  <si>
    <t>Trung tâm Y tế dự phòng (cũ)</t>
  </si>
  <si>
    <t>Trung tâm Chăm sóc Sức khỏe Sinh sản (cũ)</t>
  </si>
  <si>
    <t>Trung tâm Phòng chống HIV/AIDS (cũ)</t>
  </si>
  <si>
    <t>Máy móc, thiết bị văn phòng</t>
  </si>
  <si>
    <t>Máy vi tính</t>
  </si>
  <si>
    <t>Máy móc, thiết bị dùng cho công tác chuyên môn</t>
  </si>
  <si>
    <t>Nồi hấp ướt</t>
  </si>
  <si>
    <t>Tủ lạnh</t>
  </si>
  <si>
    <t>Tủ an toàn sinh học</t>
  </si>
  <si>
    <t>Trung tâm kiểm soát bệnh tật- Mã QHNS: 1130555</t>
  </si>
  <si>
    <t xml:space="preserve">                         Trần Thị Lan Anh</t>
  </si>
  <si>
    <t>Trung tâm kiểm soát bệnh tật-CDC- Mã QHNS: 1130555</t>
  </si>
  <si>
    <t>Trung tâm Truyền thông-Giáo dục Sức khỏe (cũ)</t>
  </si>
  <si>
    <t>Năm 2021</t>
  </si>
  <si>
    <t>4.1- Bộ máy tính xách tay-Trung Quốc</t>
  </si>
  <si>
    <t>4.2- Bộ máy vi tính để bàn VN</t>
  </si>
  <si>
    <t>4.4- Máy Scan</t>
  </si>
  <si>
    <t xml:space="preserve"> 3-Xe ô tô  72A- 00.247</t>
  </si>
  <si>
    <t>1537/QĐ-UBND ngày 9/6/2021</t>
  </si>
  <si>
    <t xml:space="preserve">3- Xe ô tô 5 chỗ TOYOTA (72A-000.54) </t>
  </si>
  <si>
    <t xml:space="preserve">3- Xe ô tô 5 chỗ Toyota Altis (72A-000.54) </t>
  </si>
  <si>
    <t>1536
QĐ-UBND
9/6/21</t>
  </si>
  <si>
    <t>ĐƠN VỊ</t>
  </si>
  <si>
    <t>ĐỊA CHỈ</t>
  </si>
  <si>
    <t xml:space="preserve">Sở Y tế </t>
  </si>
  <si>
    <t>Số 01 Phạm văn Đồng- P.Phước Trung-TP Bà Rịa</t>
  </si>
  <si>
    <t>Chi cục Dân số-KHHGĐ</t>
  </si>
  <si>
    <t>74 Ba Cu, phường 1, TP Vũng Tàu</t>
  </si>
  <si>
    <t>Trung tâm Y tế huyện Xuyên Mộc</t>
  </si>
  <si>
    <t>338 Quốc lộ 55, khu phố Thạnh Sơn, thị trấn Phước Bửu, huyện Xuyên Mộc, tỉnh Bà Rịa - Vũng Tàu</t>
  </si>
  <si>
    <t>Trung Tâm Kiểm soát bệnh tật</t>
  </si>
  <si>
    <t>19 Phạm Ngọc Thạch, P. Phước Hưng, Tp Bà Rịa, tỉnh BR-VT</t>
  </si>
  <si>
    <t xml:space="preserve">Bệnh viện Phổi Phạm Hữu Chí </t>
  </si>
  <si>
    <t>Ấp An Đồng xã An Nhứt huyện Long Điền tỉnh Bà Rịa-Vung Tàu</t>
  </si>
  <si>
    <t>Trung Tâm Y tế Thành Phố Vũng Tàu</t>
  </si>
  <si>
    <t>Số 278 Lê Lợi, Phường 7, TP Vũng Tàu</t>
  </si>
  <si>
    <t>Trung Tâm Pháp Y Tỉnh Bà Rịa Vũng Tàu</t>
  </si>
  <si>
    <t xml:space="preserve"> Khu nhà D, số 686 Võ Văn Kiệt, Phường Long Tâm, Tp Bà Rịa</t>
  </si>
  <si>
    <t>Trường Trung cấp Y tế tỉnh Bà Rịa-Vũng Tàu</t>
  </si>
  <si>
    <t>1165 Võ Văn Kiệt, xã Hoà Long, TP. Bà Rịa</t>
  </si>
  <si>
    <t>Trung tâm Kiểm nghiệp Dược phẩm, mỹ phẩm</t>
  </si>
  <si>
    <t>170 Ba Cu, phường 3, Tp.Vũng Tàu</t>
  </si>
  <si>
    <t>Trung tâm Giám định Y khoa tỉnh BRVT</t>
  </si>
  <si>
    <t>Số 25B Lê Lợi, Phường 4, TP Vũng Tàu</t>
  </si>
  <si>
    <t>Trung Tâm Y tế TP Bà Rịa</t>
  </si>
  <si>
    <t xml:space="preserve">57 Nguyễn Thanh Đằng, Phường Phước Hiệp, TP Bà Rịa, Tỉnh BRVT </t>
  </si>
  <si>
    <t>Bệnh viện Mắt</t>
  </si>
  <si>
    <t>Số 21 Phạm Ngọc Thạch - P. Phước Hưng - TP Bà Rịa</t>
  </si>
  <si>
    <t>ấp An Thạnh, xã An Ngãi, huyện Long Điền</t>
  </si>
  <si>
    <t>Bệnh viện Bà Rịa</t>
  </si>
  <si>
    <t>Số 686 Võ Văn Kiệt - Phường Long Tâm- TP. Bà Rịa</t>
  </si>
  <si>
    <t>Ấp Tây, xã Hòa Long, thành phố Bà Rịa, tỉnh Bà Rịa - Vũng Tàu</t>
  </si>
  <si>
    <t xml:space="preserve">Bệnh viện Y học cổ truyền </t>
  </si>
  <si>
    <t>Bệnh viện Tâm Thần</t>
  </si>
  <si>
    <t>Áp Bình Mỹ, xã Bình Ba, huyện Châu Đức, tỉnh Bà Rịa - Vũng Tàu</t>
  </si>
  <si>
    <t>Số 335 Lê Hồng Phong, Thị Trấn Ngãi giao, huyện Châu Đức</t>
  </si>
  <si>
    <t>Trung tâm Y tế thị xã Phú Mỹ</t>
  </si>
  <si>
    <t>Số 106 đường Trường Chinh, phường Phú Mỹ, thị xã Phú Mỹ, tỉnh Bà Rịa - Vũng Tàu.</t>
  </si>
  <si>
    <t>Máy giặt HITACHI SF-240XWV</t>
  </si>
  <si>
    <t>Máy lạnh Mitsubishi SRK/SRC 12CT-S5</t>
  </si>
  <si>
    <t>Máy lạnh Mitsubishi Heavy SRK 09CTR-S5</t>
  </si>
  <si>
    <t>Bàn mổ chuyên khoa Mắt(NCS)</t>
  </si>
  <si>
    <t>Bộ máy móc và dụng cụ khám chuyên khoa sâu</t>
  </si>
  <si>
    <t xml:space="preserve">Bảng Thị Lực điện từ </t>
  </si>
  <si>
    <t xml:space="preserve">Bảng thị lực điện tử </t>
  </si>
  <si>
    <t>Kính hiển vi khám mắt thông thường (PKCC)</t>
  </si>
  <si>
    <t>Kính hiển vi khám mắt thông thường (BPS)</t>
  </si>
  <si>
    <t>Máy in Canon LBP6230DW</t>
  </si>
  <si>
    <t>Máy lạnh Mitsubishi 09CTR-S5</t>
  </si>
  <si>
    <t>- Mua sắm máy điều hòa nhiệt độ</t>
  </si>
  <si>
    <t>Dịch vụ nước giải khát</t>
  </si>
  <si>
    <t>1562/QĐ-UBND ngày 10/6/2021</t>
  </si>
  <si>
    <t>3- Xe ô tô (Thanh lý xe ôto BKS: 72C-0778)</t>
  </si>
  <si>
    <t>4.1- Máy chạy thận nhân tạo (Model: 4008S; Sr: 0SXA2DOU)</t>
  </si>
  <si>
    <t>4.2- Hệ thống xét nghiệm sinh học phân tử REAL TIME PCR Tự động</t>
  </si>
  <si>
    <t>4.3- NMICROPIPETTE</t>
  </si>
  <si>
    <t>4.4- Nồi hấp tuyệt trùng</t>
  </si>
  <si>
    <t>4.5- Tủ mát trữ hóa chất</t>
  </si>
  <si>
    <t>4.6- Máy Vortex</t>
  </si>
  <si>
    <t>4.7- Máy Ly tâm SPINDOWN</t>
  </si>
  <si>
    <t>4.8- Tủ lạnh âm sâu từ -20 độ C</t>
  </si>
  <si>
    <t>4.9- Tủ thao tác PCR</t>
  </si>
  <si>
    <t>4.10- Máy ly tâm</t>
  </si>
  <si>
    <t>4.11- Tủ an toàn sinh học cấp 2 (Tủ đôi)</t>
  </si>
  <si>
    <t>4.12- Máy điện cơ</t>
  </si>
  <si>
    <t>4.13- Máy gây mê</t>
  </si>
  <si>
    <t>4.14- Hệ thống nội soi dạ dày</t>
  </si>
  <si>
    <t>Thanh lý theo QĐ số:1121/QĐ-UBND ngày 26/4/2021</t>
  </si>
  <si>
    <t>Máy vi tính xách tay</t>
  </si>
  <si>
    <t>Máy in</t>
  </si>
  <si>
    <t>Máy scan</t>
  </si>
  <si>
    <t>CAMERA quan sát</t>
  </si>
  <si>
    <t>Máy lạnh LG 1.5HP</t>
  </si>
  <si>
    <t>Máy lạnh LG 1HP ( V10ENW1)</t>
  </si>
  <si>
    <t>máy lạnh LG 2HP</t>
  </si>
  <si>
    <t>Máy lạnh LG 1.5HP V13 ENS</t>
  </si>
  <si>
    <t>Máy chụp hình màu đáy mắt cầm tay ( hàng tài trợ)</t>
  </si>
  <si>
    <t>Kính soi đáy mắt 90D ( hàng tài trợ)</t>
  </si>
  <si>
    <t>kính 3 gương khám mắt ( hàng tài trợ)</t>
  </si>
  <si>
    <t>Máy vi tính FPT ELEAD ED8100VH4</t>
  </si>
  <si>
    <t>Máy vi tính xách tay Asus</t>
  </si>
  <si>
    <t>Máy lọc nước ro cao cấp DAIOSON - 40509 C</t>
  </si>
  <si>
    <t>Tủ Lạnh Aqua 186 lít</t>
  </si>
  <si>
    <t>Tủ lạnh AQUA 150 LÍT T150 FA</t>
  </si>
  <si>
    <t>312/QĐ-SYT NGÀY 13/04/2021</t>
  </si>
  <si>
    <t>314/QĐ-SYT NGÀY 13/04/2021</t>
  </si>
  <si>
    <t>4.1-Máy phân tích huyết học &gt;18 (chuyển về BVYHCT)</t>
  </si>
  <si>
    <t>4.2- Máy phân tích huyết học &gt;18 (Chuyển về BVTT)</t>
  </si>
  <si>
    <t xml:space="preserve">Máy điện não vi tính </t>
  </si>
  <si>
    <t>Máy phân tích huyết học&gt;18 (Nhận từ TTCĐức)</t>
  </si>
  <si>
    <t>Máy điện tim 12 kênh</t>
  </si>
  <si>
    <t>Máy đo thị lực</t>
  </si>
  <si>
    <t>Kính hiển vi huỳnh quang đèn Led</t>
  </si>
  <si>
    <t>Máy theo dõi bệnh nhân 7 thông số</t>
  </si>
  <si>
    <t>Bơm tiêm điện Model TE-SS 730 số máy 200301047;2003010486</t>
  </si>
  <si>
    <t>Máy truyền dịch Model TE -LF 630 số máy 2004010170;2004010180</t>
  </si>
  <si>
    <t>Đèn cực tím khử khuẩn tầm cao Model; SM345C</t>
  </si>
  <si>
    <t>Máy lạnh Asanzo S09</t>
  </si>
  <si>
    <t>Máy lanh Asanzo S18</t>
  </si>
  <si>
    <t>Giá thanh lý</t>
  </si>
  <si>
    <t>Công khai trên trang thông tin điện tử tài sản công</t>
  </si>
  <si>
    <t>x</t>
  </si>
  <si>
    <t>3 -Xe ô tô KTSXQ 72A.00471</t>
  </si>
  <si>
    <t xml:space="preserve"> Xe ô tô (Thanh lý xe ôto hiệu Nissan BKS: 72C-6010)</t>
  </si>
  <si>
    <t xml:space="preserve"> Xe ô tô  72A- 000.54</t>
  </si>
  <si>
    <t>690/
QĐ-UBND
19/3/21</t>
  </si>
  <si>
    <t xml:space="preserve"> Xe ô tô (Thanh lý xe ôto hiệu Toyota Prado-BKS: 72C-0724)</t>
  </si>
  <si>
    <t>3-Xe cứu thương huỳndai solatsi ambulance (hàng tài trợ)</t>
  </si>
  <si>
    <t>3.3. Xe Solatis Ambulance - 72A- 00424</t>
  </si>
  <si>
    <t>Kính hiển vi Olympus</t>
  </si>
  <si>
    <t>Máy phân tích huyết học tự động 18 thông số , 30 test/1h</t>
  </si>
  <si>
    <t>Tủ lạnh Hitachi R- H230PGV7</t>
  </si>
  <si>
    <t xml:space="preserve">Tủ nhôm </t>
  </si>
  <si>
    <t>Máy lạnh Caper 1.5 HP</t>
  </si>
  <si>
    <t>Máy lạnh Caper LC -12 FS 32</t>
  </si>
  <si>
    <t>Máy lạnh Reetech RT/RC12 DF-BT</t>
  </si>
  <si>
    <t>Máy lạnh Caper LC -12 FS 33</t>
  </si>
  <si>
    <t>Tủ mát Alaska SL-7C</t>
  </si>
  <si>
    <t>Máy lạnh Reetech RT/RC18 DF-BT</t>
  </si>
  <si>
    <t>Máy phun thuốc STIHL SR -420</t>
  </si>
  <si>
    <t>Tủ lạnh âm sâu -86 độ C</t>
  </si>
  <si>
    <t xml:space="preserve">Máy lắc </t>
  </si>
  <si>
    <t>Số 313/QĐ-SYT ngày 13/4/2021 của Sở Y tế</t>
  </si>
  <si>
    <t>Máy phát điện 25KWA Tiger Diesel Silence  Geneator 2008</t>
  </si>
  <si>
    <t>Máy Photocopy Kania</t>
  </si>
  <si>
    <t>Máy lạnh Reetech 2HP</t>
  </si>
  <si>
    <t>Máy tính xách tay HP Compaq</t>
  </si>
  <si>
    <t>Máy tính FPT</t>
  </si>
  <si>
    <t>Máy vi tính FPT</t>
  </si>
  <si>
    <t xml:space="preserve">Máy in màu </t>
  </si>
  <si>
    <t>Máy chiếu Slide + màn chiếu</t>
  </si>
  <si>
    <t xml:space="preserve">Máy ảnh kỹ thuật số </t>
  </si>
  <si>
    <t>Máy Doppler tim thai</t>
  </si>
  <si>
    <t xml:space="preserve"> Máy điện tim 3 kênh</t>
  </si>
  <si>
    <t>Số 201/QĐ-TTYT ngày 08/06/2021 của Trung Tâm Y tế Thành phố Vũng Tàu</t>
  </si>
  <si>
    <t>QĐ 317/QD -TTYT ngày 10/08/2020 của TTYTVT</t>
  </si>
  <si>
    <t>số 348a/QĐ-TTYT ngày 07/08/2018 của TTYTTPVT</t>
  </si>
  <si>
    <t>01 bãi giữ xe</t>
  </si>
  <si>
    <t>Quy chế Quản lý sử dụng tài sản công</t>
  </si>
  <si>
    <t>Chi cục An toàn Vệ sinh thực phẩm</t>
  </si>
  <si>
    <t>Bệnh viện Vũng Tàu (BV Lê Lợi)</t>
  </si>
  <si>
    <t>Trung tâm y tế QDY Côn Đảo</t>
  </si>
  <si>
    <t>Quyết định Số 25/QĐ-TCKT ngày 18/01/2021 của Trung Tâm Y tế TP Vũng Tàu</t>
  </si>
  <si>
    <t>Quyết định số 20/QĐ-YHCT ngày 26/01/2021 của Bệnh viện Y học cổ truyền tỉnh Bà Rịa - Vũng Tàu</t>
  </si>
  <si>
    <t>Quyết định số 63/QĐ-YHCT ngày 04/02/2021 của Trung tâm Y tế huyện Xuyên Mộc</t>
  </si>
  <si>
    <t>Cơ sở 3-Trung tâm Truyền thông - Giáo dục Sức khỏe (cũ)
(Sửa chữa theo QĐ số: 1526/QĐUBND ngày 09/06/2021)</t>
  </si>
  <si>
    <t>Máy vi tính để bàn cấu hình 1 FPT Elead Ed 8100VH1</t>
  </si>
  <si>
    <t>Máy vi tính xách tay cấu hình 1, Asus B1400CEAE-EK0770T</t>
  </si>
  <si>
    <t>Máy in cấu hình 5, Canon LBP 226DW</t>
  </si>
  <si>
    <t>Máy in cấu hình 14 Canon Pixma Pro 100</t>
  </si>
  <si>
    <t>Máy chiếu SONY VPL-EX570 Công nghệ 3LCD</t>
  </si>
  <si>
    <t>Mái xếp di động (vải bạt PVC, Cột vuông( 100x100x1.8mm), khung mái (hộp 50x50x1.4mm)</t>
  </si>
  <si>
    <t>Am ly MD830A, DC 12V, 200W</t>
  </si>
  <si>
    <t>Bàn Inox mặt đá hoa cương (1100 x 700 x 800)</t>
  </si>
  <si>
    <t>Bàn Inox mặt đá hoa cương (1200 x 600 x 800)</t>
  </si>
  <si>
    <t>Bàn Inox mặt đá hoa cương (1500 x 700 x 800)</t>
  </si>
  <si>
    <t>Hệ thống Real-time PCR (Tập đoàn Vingroup tài trợ, theo QĐ số 1081/QĐ-SYT ngày 11/11/2021 )</t>
  </si>
  <si>
    <t>Hệ thống tách triết DNA/RNA (Tập đoàn Vingroup tài trợ, theo QĐ số 1081/QĐ-SYT ngày 11/11/2021 )</t>
  </si>
  <si>
    <t>Máy XN PCR tự dộng (Báo Tài nguyên và môi trường tài trợ)</t>
  </si>
  <si>
    <t>Hóm Lạnh bảo quản vắc xin (Nhật Bản JICA tài trợ, theo QĐ số 5379/QĐ-BYT ngày 23/11/2021)</t>
  </si>
  <si>
    <t>Tủ lạnh MF314 (COVAX tài trợ, theo CV số 2904/VSDTTU ngày 10/12/2021)</t>
  </si>
  <si>
    <t>Máy vi tính để bàn Dell vostro 3681 (Cty TNHH giải pháp Việt Tin tài trợ)</t>
  </si>
  <si>
    <t>Monitor DELL P2419H 23.8inch (Cty TNHH giải pháp Việt Tin tài trợ)</t>
  </si>
  <si>
    <t>Priter Canon MF 24ID: Printer, Scan, Copy (Cty TNHH giải pháp Việt Tin tài trợ)</t>
  </si>
  <si>
    <t>Barcode printer Zebra Zt411(Cty TNHH giải pháp Việt Tin tài trợ)</t>
  </si>
  <si>
    <t>Tủ lạnh bảo quản vắc-xin TCW 80AC (UNICEF tài trợ, theo QĐ số 1209/QĐ-VSDTTU ngày 04/10/2021)</t>
  </si>
  <si>
    <t>Máy lạnh Reetech RTV 18-BK-BT/RCV18-BK-BT</t>
  </si>
  <si>
    <t>Màn hình cảm ứng DELL P2418HT</t>
  </si>
  <si>
    <t>Tủ lạnh 550 lít Hitachi R-FG690PGV7X (GBK)</t>
  </si>
  <si>
    <t>Tủ lạnh 260 lít Hitachi R-H310PGV7-BBK</t>
  </si>
  <si>
    <t>Máy vi tính Asus B1400CEAE-EK0770T</t>
  </si>
  <si>
    <t>Máy scan HP SCANJET PRO 3500 F1-L2741A</t>
  </si>
  <si>
    <t>Xe ô tô Toyota-Landcruiser-biển số 72C-0491</t>
  </si>
  <si>
    <t>QĐ 697/QĐ-UBND ngày 19/03/2021</t>
  </si>
  <si>
    <t>Máy đo nồng độ máu bán tự động</t>
  </si>
  <si>
    <t>Hệ thống Camera</t>
  </si>
  <si>
    <t>Số 446 Phạm văn Đồng- P.Phước Trung-TP Bà Rịa</t>
  </si>
  <si>
    <t>Quyết định số 19/QĐ-TTYT ngày 28/01/2021 của Trung tâm Y tế huyện Thị Xã Phú Mỹ</t>
  </si>
  <si>
    <t>Trung tâm Y tế huyện  Châu Đức</t>
  </si>
  <si>
    <t>Trung tâm Y tế huyện Đất Đỏ</t>
  </si>
  <si>
    <t>Trung tâm Y tế huyện Long Điền</t>
  </si>
  <si>
    <t>Ấp Phước Lộc, xã Phước Hội, huyện Đất Đỏ, tỉnh BRVT</t>
  </si>
  <si>
    <t>Đường Lê Hồng Phong, khu 5, huyện Côn Đảo, tỉnh BRVT</t>
  </si>
  <si>
    <t>Quyết định số 25/QĐ-TTYT ngày 29/03/2021 của Trung tâm Y tế QDY Côn Đảo</t>
  </si>
  <si>
    <t xml:space="preserve">Tủ Mát </t>
  </si>
  <si>
    <t>Máy monior</t>
  </si>
  <si>
    <t>Container</t>
  </si>
  <si>
    <t xml:space="preserve">Máy Bơm </t>
  </si>
  <si>
    <t xml:space="preserve">Máy photo </t>
  </si>
  <si>
    <t>Máy Tính</t>
  </si>
  <si>
    <t>Monitor sản khoa</t>
  </si>
  <si>
    <t>Máy in nhiệt màu dùng cho hệ thống siêu âm</t>
  </si>
  <si>
    <t>Băng ca đẩy inox</t>
  </si>
  <si>
    <t>Tủ Ozon (MKO-800; 20200704)</t>
  </si>
  <si>
    <t>Màn hình chuyên dụng nội soi 21 inch (LMD-2110MD)</t>
  </si>
  <si>
    <t>Máy quyet1 HP Scanjet Pro 3000 s4</t>
  </si>
  <si>
    <t>Máy vi tính xách tay Dell 7501</t>
  </si>
  <si>
    <t>Đèn mổ di động  ( SSI-3P)</t>
  </si>
  <si>
    <t xml:space="preserve">Máy tính bảng Ipad Air </t>
  </si>
  <si>
    <t>Kệ inox</t>
  </si>
  <si>
    <t>Tủ lạnh Aqua T219</t>
  </si>
  <si>
    <t>Xe đẩy inox 2 tầng Sus 304</t>
  </si>
  <si>
    <t>Máy lạnh 2 khối Daikin HP</t>
  </si>
  <si>
    <t>Máy nước uống trực tiếp tại vòi</t>
  </si>
  <si>
    <t>Micropipet cơ đơn kênh</t>
  </si>
  <si>
    <t>Bồn inox đơn 1 vòi có chân</t>
  </si>
  <si>
    <t>Xe đẩy dụng cụ, thuốc cấp cứu</t>
  </si>
  <si>
    <t>Tivi led 40HD 959T2</t>
  </si>
  <si>
    <t>Camera quan sát - KX</t>
  </si>
  <si>
    <t>Kệ 2 tầng</t>
  </si>
  <si>
    <t>Máy vi tính để bàn FPT Elead</t>
  </si>
  <si>
    <t>Máy in Brother HL - L5100DN</t>
  </si>
  <si>
    <t>Máy in CanonPixma Pro 100</t>
  </si>
  <si>
    <t>Số 22 Lê Lợi- phường 1- TP Vũng Tàu</t>
  </si>
  <si>
    <t>Quyết định số 89/QĐ-TTYT ngày 19/02/2021 của Trung tâm Y tế huyện Đất Đỏ</t>
  </si>
  <si>
    <t>Số 1120/QĐ-UBND ngày 26/4/2021</t>
  </si>
  <si>
    <t>2974/QĐ-UBND ngày 29/9/2021 của UBND tỉnh BRVT</t>
  </si>
  <si>
    <t xml:space="preserve">Dao mổ điện 
MD: AARON 250
NSX : Mỹ
Năn SD : 2016 
</t>
  </si>
  <si>
    <t xml:space="preserve">Máy gây mê giúp thở
MD: ADS II
HSX: INFINIUN
NSX : Mỹ
</t>
  </si>
  <si>
    <t>1036/QĐ-SYT  ngày 8/12/2020  của Sở Y Tế</t>
  </si>
  <si>
    <t>532/QĐ-UBND  ngày 09/3/2021  của UBND Tỉnh</t>
  </si>
  <si>
    <t>QĐ số 492/QĐ-SYT ngày 5/3/2021</t>
  </si>
  <si>
    <t>Máy phân tích huyết học &gt; 18 thông số</t>
  </si>
  <si>
    <t>Máy điện não vi tính</t>
  </si>
  <si>
    <t>QĐ số 530/QĐ-UBND ngày 9/3/2021</t>
  </si>
  <si>
    <t>QĐ số 315/QĐ-UBND ngày 14/4/2021</t>
  </si>
  <si>
    <t>Máy đo độ đông máu bán tự động</t>
  </si>
  <si>
    <t>Máy điện cơ</t>
  </si>
  <si>
    <t>QĐ số 491/QĐ-UBND ngày 5/3/2021</t>
  </si>
  <si>
    <t>Xe cứu thương (Thanh lý xe CT Nissan- BKS 72C-0745)</t>
  </si>
  <si>
    <t>174/
QĐ-UBND
22/1/21</t>
  </si>
  <si>
    <t>Bộ máy tính + máy in để bàn Lenovo</t>
  </si>
  <si>
    <t>Bệnh viện Phổi Phạm Hữu Chí -Mã QHNS: 112.4239</t>
  </si>
  <si>
    <t>Quyết định số 59/QĐ-TTYT ngày 01/02/2021 của Trung tâm Y tế Long Điền</t>
  </si>
  <si>
    <t>Quyết định số 20/QĐ-TTYT ngày 19/01/2021 Trung tâm Y tế Châu Đức</t>
  </si>
  <si>
    <t>-</t>
  </si>
  <si>
    <t>Máy đo chức năng hô hấp (Hàng tài trợ)</t>
  </si>
  <si>
    <t>Bà Rịa, ngày   07 tháng 01 năm 2022</t>
  </si>
  <si>
    <t>Bà Rịa, ngày     07   tháng 01 năm 2022</t>
  </si>
  <si>
    <t xml:space="preserve">                        DANH CÁC ĐƠN VỊ BÁO TSC NĂM 2021</t>
  </si>
  <si>
    <t>Quyết định số 02/QĐ-KSBT ngày 04/01/2021 của Trung tâm KSBT</t>
  </si>
  <si>
    <t>Quyết định số 32/QĐ-BVPPHC ngày 05/03/2021 của BV Phổi PHC</t>
  </si>
  <si>
    <t>Quyết định số 140/QĐ-SYT ngày 23/2/2021 của Sở Y tế tỉnh BRVT</t>
  </si>
  <si>
    <t>Quyết định số 05/QĐ-CCDS ngày 26/2/2021 của Chi cục DS-KHHGĐ</t>
  </si>
  <si>
    <t>Quyết định số 35/QĐ-ATTP ngày 23/7/2018 của Chi cục An toàn vệ sinh thực phẩm</t>
  </si>
  <si>
    <t>Quyết định số 1937/QĐ-BVBR ngày 28/8/2018 của Bệnh viện Bà Rịa</t>
  </si>
  <si>
    <t>Quyết định số 197/QĐ-BVTT ngày 16/6/2020 của Bệnh viện Tâm thần</t>
  </si>
  <si>
    <t>Quyết định số 570/QĐ-TTGĐYK ngày 25/12/2019 của Trung tâm GĐYK</t>
  </si>
  <si>
    <t>Quyết định số 12/QĐ-TTKN ngày 27/01/2021 của Trung tâm KNDPMP</t>
  </si>
  <si>
    <t>Quyết định số 16/QĐ-TTYT ngày 20/01/2021 của Trung tâm Y tế thành phố Bà Rịa</t>
  </si>
  <si>
    <t xml:space="preserve"> Quyết định số 130/QĐ-TCYT ngày 26/12/2018 của Trường trung cấp y tế tỉnh BRVT</t>
  </si>
  <si>
    <t>Quyết định số 39/QĐ-TTPY ngày 22/01/2021 của Trung tâm Pháp Y</t>
  </si>
  <si>
    <t>Quyết định số 1365/QĐ-BV ngày 5/7/2018/ của Bệnh viện Lê Lợi</t>
  </si>
  <si>
    <t>Quyết định số 677/QĐ-VBM ngày 17/12/2021 của BV Mắt</t>
  </si>
  <si>
    <t>CÔNG KHAI TÌNH HÌNH XỬ LÝ TÀI SẢN CÔNG NĂM 2021</t>
  </si>
  <si>
    <t>TT</t>
  </si>
  <si>
    <t>Tiêu hủy</t>
  </si>
  <si>
    <t>Xử lý trong trường hợp bị mất, bị hủy hoại</t>
  </si>
  <si>
    <t xml:space="preserve">Quyết định </t>
  </si>
  <si>
    <t>Giá bán</t>
  </si>
  <si>
    <t>Thanh lý thang máy tại Trung tâm Chẩn đoán Y khoa</t>
  </si>
  <si>
    <t xml:space="preserve"> Tài sản cố định khác</t>
  </si>
  <si>
    <t>1- Nhà cấp 4:
PKKV Long Hải</t>
  </si>
  <si>
    <t>2-Tài sản cố định khác</t>
  </si>
  <si>
    <t xml:space="preserve"> Hệ thống nội soi dạ dày</t>
  </si>
  <si>
    <t>Giám đốc</t>
  </si>
  <si>
    <t xml:space="preserve">       Bà Rịa, ngày 18 tháng 1 năm 2022</t>
  </si>
  <si>
    <t xml:space="preserve">Trần Thị Lan Anh </t>
  </si>
  <si>
    <t>CÔNG KHAI TÌNH HÌNH KHAI THÁC NGUỒN LỰC TÀI CHÍNH TỪ TÀI SẢN CÔNG NĂM 2021</t>
  </si>
  <si>
    <t>ĐVT: nghìn đồng</t>
  </si>
  <si>
    <t>Số lượng/ diện tích</t>
  </si>
  <si>
    <t>Số tiền thu được từ việc kinh doanh trong năm 2021</t>
  </si>
  <si>
    <t>Quyết định phê duyệt Đề án sử dụng tài sản công của UBND tỉnh (nếu có)</t>
  </si>
  <si>
    <t>Số tiền thu được từ việc cho thuê tài sản trong năm 2021</t>
  </si>
  <si>
    <t>Công khai giá cho thuê trên trang thông tin điện tử tài sản công</t>
  </si>
  <si>
    <t>Đối tác liên doanh/liên kết</t>
  </si>
  <si>
    <t>Hợp đồng liên doanh/liên kết (số… ngày…)</t>
  </si>
  <si>
    <t>Thời hạn liên doanh, liên kết (từ …. đến ...)</t>
  </si>
  <si>
    <t>Tỷ lệ số tiền thu được trên tổng doanh thu/ lợi nhuận của hoạt động LD, LK</t>
  </si>
  <si>
    <t>Công khai việc lựa chọn đối tác liên doanh, liên kết trên trang thông tin điện tử tài sản công</t>
  </si>
  <si>
    <t>Trường TCYT</t>
  </si>
  <si>
    <t>1- Đất khuôn viên (ghi rõ địa chỉ)</t>
  </si>
  <si>
    <t>2- Nhà (ghi rõ địa chỉ, cấp, hạng)</t>
  </si>
  <si>
    <t>1165 Võ Văn Kiệt, xã Hòa Long, TP.Bà Rịa</t>
  </si>
  <si>
    <t>Phòng học: 09</t>
  </si>
  <si>
    <t>Trường CĐYT Đồng Nai</t>
  </si>
  <si>
    <t>số 01a/HĐ-CĐYT ngày 01/11/2018 hệ chính quy</t>
  </si>
  <si>
    <t>2018-2021</t>
  </si>
  <si>
    <t xml:space="preserve">số 1365/QĐ-UBND ngày 31 tháng 5 năm 2019 </t>
  </si>
  <si>
    <t>đăng tải trên trang thông tin điện tử của Cục Quản lý giá công sản của Bộ Tài chính ngày 23/7/2019</t>
  </si>
  <si>
    <t>P. thực hành :03</t>
  </si>
  <si>
    <t>70a/HĐ-CĐYT ngày 04/9/2019 hệ VLVH</t>
  </si>
  <si>
    <t>2019-2021</t>
  </si>
  <si>
    <t>70B/HĐ-CĐYT ngày 4/9/2019 hệ chính quy</t>
  </si>
  <si>
    <t>2019-2022</t>
  </si>
  <si>
    <t>24/HĐ-CĐYT ngày 3/12/2020 hệ chính quy</t>
  </si>
  <si>
    <t>2020-2023</t>
  </si>
  <si>
    <t>25/HĐ-CĐYT ngày 3/12/2020 hệ VLVH</t>
  </si>
  <si>
    <t>2020-2022</t>
  </si>
  <si>
    <t>3- Xe ô tô (ghi rõ nhãn hiệu, BKS)</t>
  </si>
  <si>
    <t xml:space="preserve">Quyết định số 3149/QĐ-UBND ngày 19/11/2019 </t>
  </si>
  <si>
    <t>Nhà xe</t>
  </si>
  <si>
    <t>Căn tin</t>
  </si>
  <si>
    <t>Nhà thuốc</t>
  </si>
  <si>
    <t xml:space="preserve">Quyết định số 1628/QĐ-UBND ngày 27/6/2019 </t>
  </si>
  <si>
    <t>QĐ số1640/QĐ-UBND ngày 28/06/2019
- 1007/QĐ- UBND ngày 24/04/2020</t>
  </si>
  <si>
    <t>QĐ số 1640/QĐ-UBND ngày 28/06/2019
- 1007/QĐ- UBND ngày 24/04/2020</t>
  </si>
  <si>
    <t>QĐ số 3152/QĐ-UBND ngày 15/10/2020</t>
  </si>
  <si>
    <t>QĐ số 4016/QĐ-UBND ngày 31/12/2020</t>
  </si>
  <si>
    <t>QĐ số 2069/QĐ-UBND ngày 14/8/2019</t>
  </si>
  <si>
    <t>QĐ số 1995/QĐ-UBND ngày 06/8/2019</t>
  </si>
  <si>
    <t>Bệnh viện Tâm thần - Mã QHNS: 1020693</t>
  </si>
  <si>
    <t xml:space="preserve">     Lập báo cáo</t>
  </si>
  <si>
    <t xml:space="preserve">     Trần Thị Lan Anh</t>
  </si>
  <si>
    <t>Bà Rịa, ngày  17 tháng 01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</si>
</sst>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(* #,##0_);_(* \(#,##0\);_(* &quot;-&quot;_);_(@_)"/>
    <numFmt numFmtId="43" formatCode="_(* #,##0.00_);_(* \(#,##0.00\);_(* &quot;-&quot;??_);_(@_)"/>
    <numFmt numFmtId="164" formatCode="#,##0;\(#,##0\);"/>
    <numFmt numFmtId="165" formatCode="#,##0&quot; &quot;;\(#,##0&quot; &quot;\);"/>
    <numFmt numFmtId="166" formatCode="#,##0;\(#,##0\)"/>
    <numFmt numFmtId="167" formatCode="_(* #,##0_);_(* \(#,##0\);_(* &quot;-&quot;??_);_(@_)"/>
    <numFmt numFmtId="168" formatCode="#,##0.0;\(#,##0.0\);"/>
    <numFmt numFmtId="169" formatCode="#,##0.00;\(#,##0.00\);"/>
    <numFmt numFmtId="170" formatCode="_-* #,##0.00\ _₫_-;\-* #,##0.00\ _₫_-;_-* &quot;-&quot;??\ _₫_-;_-@_-"/>
    <numFmt numFmtId="171" formatCode="00"/>
    <numFmt numFmtId="172" formatCode="_-* #,##0\ _₫_-;\-* #,##0\ _₫_-;_-* &quot;-&quot;??\ _₫_-;_-@_-"/>
    <numFmt numFmtId="174" formatCode="_-* #,##0\ _₫_-;\-* #,##0\ _₫_-;_-* &quot;-&quot;\ _₫_-;_-@_-"/>
    <numFmt numFmtId="175" formatCode="[$-1042A]#,##0.000;\-#,##0.000"/>
    <numFmt numFmtId="176" formatCode="#,##0;\(#,##0\);\ "/>
    <numFmt numFmtId="177" formatCode="#,##0&quot; &quot;;\(#,##0&quot; &quot;\)"/>
    <numFmt numFmtId="178" formatCode="#,##0;[Red]#,##0"/>
    <numFmt numFmtId="179" formatCode="0.0%"/>
  </numFmts>
  <fonts count="75">
    <font>
      <sz val="10"/>
      <color rgb="FF00000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Microsoft Sans Serif"/>
      <family val="2"/>
    </font>
    <font>
      <i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Arial"/>
      <family val="2"/>
      <charset val="163"/>
    </font>
    <font>
      <sz val="11"/>
      <color indexed="8"/>
      <name val="Microsoft Sans Serif"/>
      <family val="2"/>
    </font>
    <font>
      <sz val="11"/>
      <color rgb="FFFF0000"/>
      <name val="Times New Roman"/>
      <family val="1"/>
    </font>
    <font>
      <sz val="11"/>
      <color indexed="53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color rgb="FF00000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1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2"/>
      <name val="Arial"/>
      <family val="2"/>
    </font>
    <font>
      <i/>
      <vertAlign val="superscript"/>
      <sz val="10"/>
      <color rgb="FF000000"/>
      <name val="Times New Roman"/>
      <family val="1"/>
    </font>
    <font>
      <sz val="12"/>
      <color rgb="FF000000"/>
      <name val="Arial"/>
      <family val="2"/>
    </font>
    <font>
      <sz val="12"/>
      <color theme="1"/>
      <name val="Times New Roman"/>
      <family val="1"/>
    </font>
    <font>
      <sz val="10"/>
      <color rgb="FF000000"/>
      <name val="Microsoft Sans Serif"/>
      <family val="2"/>
    </font>
    <font>
      <sz val="10"/>
      <color rgb="FF00000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name val="VNtimes new roman"/>
      <family val="2"/>
    </font>
    <font>
      <sz val="10"/>
      <name val="MS Sans Serif"/>
      <family val="2"/>
    </font>
    <font>
      <i/>
      <sz val="12"/>
      <color theme="1"/>
      <name val="Times New Roman"/>
      <family val="1"/>
    </font>
    <font>
      <b/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Cambria"/>
      <family val="1"/>
      <charset val="163"/>
      <scheme val="major"/>
    </font>
    <font>
      <sz val="12"/>
      <color theme="1"/>
      <name val="Cambria"/>
      <family val="1"/>
      <charset val="163"/>
      <scheme val="major"/>
    </font>
    <font>
      <sz val="10"/>
      <color rgb="FFFF0000"/>
      <name val="Times New Roman"/>
      <family val="1"/>
    </font>
    <font>
      <sz val="11"/>
      <color indexed="8"/>
      <name val="Times New Roman"/>
      <charset val="1"/>
    </font>
    <font>
      <sz val="14"/>
      <color theme="1"/>
      <name val="Times New Roman"/>
      <family val="1"/>
    </font>
    <font>
      <sz val="12"/>
      <name val="Times New Roman"/>
    </font>
    <font>
      <sz val="11"/>
      <name val="Times New Roman"/>
    </font>
    <font>
      <sz val="14"/>
      <color indexed="8"/>
      <name val="Times New Roman"/>
      <family val="1"/>
    </font>
    <font>
      <sz val="10"/>
      <color rgb="FF000000"/>
      <name val="Arial"/>
      <charset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07">
    <xf numFmtId="0" fontId="0" fillId="0" borderId="0"/>
    <xf numFmtId="43" fontId="18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32" fillId="0" borderId="0"/>
    <xf numFmtId="170" fontId="32" fillId="0" borderId="0" applyFont="0" applyFill="0" applyBorder="0" applyAlignment="0" applyProtection="0"/>
    <xf numFmtId="0" fontId="37" fillId="0" borderId="0"/>
    <xf numFmtId="0" fontId="3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42" fillId="0" borderId="0" applyFont="0" applyFill="0" applyBorder="0" applyAlignment="0" applyProtection="0"/>
    <xf numFmtId="170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6" fillId="0" borderId="0"/>
    <xf numFmtId="0" fontId="57" fillId="0" borderId="0" applyNumberFormat="0" applyFill="0" applyBorder="0" applyAlignment="0" applyProtection="0">
      <alignment vertical="top"/>
    </xf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58" fillId="0" borderId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60" fillId="0" borderId="0"/>
    <xf numFmtId="0" fontId="2" fillId="0" borderId="0"/>
    <xf numFmtId="0" fontId="9" fillId="0" borderId="0"/>
    <xf numFmtId="0" fontId="26" fillId="0" borderId="0"/>
    <xf numFmtId="0" fontId="59" fillId="0" borderId="0"/>
    <xf numFmtId="0" fontId="26" fillId="0" borderId="0"/>
    <xf numFmtId="0" fontId="1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72" fillId="0" borderId="0" applyFont="0" applyFill="0" applyBorder="0" applyAlignment="0" applyProtection="0"/>
  </cellStyleXfs>
  <cellXfs count="769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0" fillId="0" borderId="0" xfId="0" applyBorder="1"/>
    <xf numFmtId="0" fontId="19" fillId="0" borderId="14" xfId="0" applyFont="1" applyBorder="1"/>
    <xf numFmtId="0" fontId="20" fillId="0" borderId="18" xfId="0" applyNumberFormat="1" applyFont="1" applyFill="1" applyBorder="1" applyAlignment="1" applyProtection="1">
      <alignment horizontal="left" vertical="center" readingOrder="1"/>
    </xf>
    <xf numFmtId="0" fontId="15" fillId="4" borderId="14" xfId="0" applyFont="1" applyFill="1" applyBorder="1" applyAlignment="1">
      <alignment vertical="top" wrapText="1"/>
    </xf>
    <xf numFmtId="0" fontId="15" fillId="0" borderId="0" xfId="0" applyFont="1"/>
    <xf numFmtId="0" fontId="15" fillId="0" borderId="14" xfId="0" applyFont="1" applyBorder="1"/>
    <xf numFmtId="0" fontId="20" fillId="0" borderId="18" xfId="0" applyNumberFormat="1" applyFont="1" applyFill="1" applyBorder="1" applyAlignment="1" applyProtection="1">
      <alignment horizontal="right" vertical="center" readingOrder="1"/>
    </xf>
    <xf numFmtId="0" fontId="20" fillId="0" borderId="19" xfId="0" applyNumberFormat="1" applyFont="1" applyFill="1" applyBorder="1" applyAlignment="1" applyProtection="1">
      <alignment horizontal="right" vertical="center" readingOrder="1"/>
    </xf>
    <xf numFmtId="0" fontId="9" fillId="0" borderId="6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right" vertical="center" wrapText="1"/>
    </xf>
    <xf numFmtId="164" fontId="15" fillId="0" borderId="14" xfId="0" applyNumberFormat="1" applyFont="1" applyFill="1" applyBorder="1" applyAlignment="1">
      <alignment horizontal="right" vertical="center" wrapText="1"/>
    </xf>
    <xf numFmtId="165" fontId="15" fillId="0" borderId="14" xfId="0" applyNumberFormat="1" applyFont="1" applyFill="1" applyBorder="1" applyAlignment="1">
      <alignment horizontal="right" vertical="center" wrapText="1"/>
    </xf>
    <xf numFmtId="165" fontId="15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0" fontId="24" fillId="0" borderId="14" xfId="0" applyFont="1" applyFill="1" applyBorder="1" applyAlignment="1">
      <alignment vertical="center" wrapText="1"/>
    </xf>
    <xf numFmtId="3" fontId="15" fillId="0" borderId="14" xfId="0" applyNumberFormat="1" applyFont="1" applyFill="1" applyBorder="1" applyAlignment="1">
      <alignment horizontal="right" vertical="center" wrapText="1"/>
    </xf>
    <xf numFmtId="0" fontId="4" fillId="0" borderId="14" xfId="0" applyFont="1" applyBorder="1"/>
    <xf numFmtId="3" fontId="4" fillId="0" borderId="14" xfId="0" applyNumberFormat="1" applyFont="1" applyBorder="1"/>
    <xf numFmtId="0" fontId="20" fillId="0" borderId="14" xfId="0" applyNumberFormat="1" applyFont="1" applyFill="1" applyBorder="1" applyAlignment="1" applyProtection="1">
      <alignment horizontal="right" vertical="center" readingOrder="1"/>
    </xf>
    <xf numFmtId="0" fontId="17" fillId="0" borderId="23" xfId="0" applyNumberFormat="1" applyFont="1" applyFill="1" applyBorder="1" applyAlignment="1" applyProtection="1">
      <alignment horizontal="right" vertical="center" readingOrder="1"/>
    </xf>
    <xf numFmtId="0" fontId="20" fillId="0" borderId="20" xfId="0" applyNumberFormat="1" applyFont="1" applyFill="1" applyBorder="1" applyAlignment="1" applyProtection="1">
      <alignment horizontal="right" vertical="center" readingOrder="1"/>
    </xf>
    <xf numFmtId="0" fontId="20" fillId="0" borderId="14" xfId="0" applyNumberFormat="1" applyFont="1" applyFill="1" applyBorder="1" applyAlignment="1" applyProtection="1">
      <alignment horizontal="left" vertical="center" readingOrder="1"/>
    </xf>
    <xf numFmtId="0" fontId="17" fillId="0" borderId="14" xfId="0" applyNumberFormat="1" applyFont="1" applyFill="1" applyBorder="1" applyAlignment="1" applyProtection="1">
      <alignment horizontal="left" vertical="center" readingOrder="1"/>
    </xf>
    <xf numFmtId="0" fontId="7" fillId="0" borderId="14" xfId="0" applyFont="1" applyBorder="1"/>
    <xf numFmtId="3" fontId="7" fillId="0" borderId="14" xfId="0" applyNumberFormat="1" applyFont="1" applyBorder="1"/>
    <xf numFmtId="0" fontId="9" fillId="0" borderId="14" xfId="0" applyFont="1" applyBorder="1"/>
    <xf numFmtId="3" fontId="9" fillId="0" borderId="14" xfId="0" applyNumberFormat="1" applyFont="1" applyBorder="1"/>
    <xf numFmtId="164" fontId="20" fillId="0" borderId="14" xfId="0" applyNumberFormat="1" applyFont="1" applyFill="1" applyBorder="1" applyAlignment="1" applyProtection="1">
      <alignment horizontal="right" vertical="center" readingOrder="1"/>
    </xf>
    <xf numFmtId="165" fontId="20" fillId="0" borderId="14" xfId="0" applyNumberFormat="1" applyFont="1" applyFill="1" applyBorder="1" applyAlignment="1" applyProtection="1">
      <alignment horizontal="right" vertical="center" readingOrder="1"/>
    </xf>
    <xf numFmtId="164" fontId="17" fillId="0" borderId="14" xfId="0" applyNumberFormat="1" applyFont="1" applyFill="1" applyBorder="1" applyAlignment="1" applyProtection="1">
      <alignment horizontal="right" vertical="center" readingOrder="1"/>
    </xf>
    <xf numFmtId="165" fontId="17" fillId="0" borderId="14" xfId="0" applyNumberFormat="1" applyFont="1" applyFill="1" applyBorder="1" applyAlignment="1" applyProtection="1">
      <alignment horizontal="right" vertical="center" readingOrder="1"/>
    </xf>
    <xf numFmtId="164" fontId="9" fillId="0" borderId="7" xfId="0" applyNumberFormat="1" applyFont="1" applyFill="1" applyBorder="1" applyAlignment="1">
      <alignment vertical="center"/>
    </xf>
    <xf numFmtId="165" fontId="9" fillId="0" borderId="7" xfId="0" applyNumberFormat="1" applyFont="1" applyFill="1" applyBorder="1" applyAlignment="1">
      <alignment vertical="center"/>
    </xf>
    <xf numFmtId="164" fontId="9" fillId="0" borderId="9" xfId="0" applyNumberFormat="1" applyFont="1" applyFill="1" applyBorder="1" applyAlignment="1">
      <alignment vertical="center"/>
    </xf>
    <xf numFmtId="165" fontId="9" fillId="0" borderId="9" xfId="0" applyNumberFormat="1" applyFont="1" applyFill="1" applyBorder="1" applyAlignment="1">
      <alignment vertical="center"/>
    </xf>
    <xf numFmtId="165" fontId="20" fillId="0" borderId="18" xfId="0" applyNumberFormat="1" applyFont="1" applyFill="1" applyBorder="1" applyAlignment="1" applyProtection="1">
      <alignment horizontal="right" vertical="center" readingOrder="1"/>
    </xf>
    <xf numFmtId="164" fontId="20" fillId="0" borderId="18" xfId="0" applyNumberFormat="1" applyFont="1" applyFill="1" applyBorder="1" applyAlignment="1" applyProtection="1">
      <alignment horizontal="right" vertical="center" readingOrder="1"/>
    </xf>
    <xf numFmtId="165" fontId="20" fillId="0" borderId="19" xfId="0" applyNumberFormat="1" applyFont="1" applyFill="1" applyBorder="1" applyAlignment="1" applyProtection="1">
      <alignment horizontal="right" vertical="center" readingOrder="1"/>
    </xf>
    <xf numFmtId="3" fontId="20" fillId="3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4" borderId="14" xfId="0" applyFont="1" applyFill="1" applyBorder="1" applyAlignment="1">
      <alignment vertical="center" wrapText="1"/>
    </xf>
    <xf numFmtId="0" fontId="25" fillId="0" borderId="14" xfId="0" applyFont="1" applyBorder="1" applyAlignment="1">
      <alignment vertical="center"/>
    </xf>
    <xf numFmtId="0" fontId="9" fillId="0" borderId="17" xfId="0" applyFont="1" applyBorder="1"/>
    <xf numFmtId="164" fontId="9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right" vertical="center"/>
    </xf>
    <xf numFmtId="165" fontId="9" fillId="0" borderId="15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64" fontId="8" fillId="0" borderId="14" xfId="0" applyNumberFormat="1" applyFont="1" applyFill="1" applyBorder="1" applyAlignment="1">
      <alignment vertical="center"/>
    </xf>
    <xf numFmtId="0" fontId="9" fillId="0" borderId="14" xfId="6" applyFont="1" applyFill="1" applyBorder="1" applyAlignment="1">
      <alignment vertical="center"/>
    </xf>
    <xf numFmtId="0" fontId="9" fillId="0" borderId="14" xfId="6" applyFont="1" applyFill="1" applyBorder="1" applyAlignment="1">
      <alignment vertical="center" wrapText="1"/>
    </xf>
    <xf numFmtId="0" fontId="24" fillId="0" borderId="14" xfId="6" applyFont="1" applyFill="1" applyBorder="1" applyAlignment="1">
      <alignment vertical="center" wrapText="1"/>
    </xf>
    <xf numFmtId="0" fontId="24" fillId="0" borderId="14" xfId="0" applyFont="1" applyBorder="1"/>
    <xf numFmtId="3" fontId="15" fillId="0" borderId="14" xfId="0" applyNumberFormat="1" applyFont="1" applyBorder="1"/>
    <xf numFmtId="3" fontId="24" fillId="0" borderId="14" xfId="0" applyNumberFormat="1" applyFont="1" applyBorder="1"/>
    <xf numFmtId="167" fontId="28" fillId="0" borderId="14" xfId="1" applyNumberFormat="1" applyFont="1" applyBorder="1" applyAlignment="1">
      <alignment horizontal="center" vertical="center" wrapText="1"/>
    </xf>
    <xf numFmtId="0" fontId="20" fillId="0" borderId="14" xfId="4" applyNumberFormat="1" applyFont="1" applyFill="1" applyBorder="1" applyAlignment="1" applyProtection="1">
      <alignment vertical="center" readingOrder="1"/>
    </xf>
    <xf numFmtId="0" fontId="17" fillId="0" borderId="14" xfId="4" applyNumberFormat="1" applyFont="1" applyFill="1" applyBorder="1" applyAlignment="1" applyProtection="1">
      <alignment vertical="center" readingOrder="1"/>
    </xf>
    <xf numFmtId="165" fontId="20" fillId="0" borderId="14" xfId="4" applyNumberFormat="1" applyFont="1" applyFill="1" applyBorder="1" applyAlignment="1" applyProtection="1">
      <alignment horizontal="right" vertical="center" readingOrder="1"/>
    </xf>
    <xf numFmtId="0" fontId="8" fillId="0" borderId="14" xfId="0" applyFont="1" applyBorder="1"/>
    <xf numFmtId="0" fontId="7" fillId="0" borderId="14" xfId="0" applyFont="1" applyFill="1" applyBorder="1" applyAlignment="1">
      <alignment vertical="center"/>
    </xf>
    <xf numFmtId="164" fontId="9" fillId="0" borderId="9" xfId="0" applyNumberFormat="1" applyFont="1" applyFill="1" applyBorder="1" applyAlignment="1">
      <alignment horizontal="right" vertical="center"/>
    </xf>
    <xf numFmtId="167" fontId="9" fillId="4" borderId="14" xfId="3" applyNumberFormat="1" applyFont="1" applyFill="1" applyBorder="1" applyAlignment="1">
      <alignment horizontal="right" vertical="center" wrapText="1"/>
    </xf>
    <xf numFmtId="0" fontId="20" fillId="0" borderId="18" xfId="4" applyNumberFormat="1" applyFont="1" applyFill="1" applyBorder="1" applyAlignment="1" applyProtection="1">
      <alignment horizontal="left" vertical="center" readingOrder="1"/>
    </xf>
    <xf numFmtId="164" fontId="16" fillId="0" borderId="18" xfId="4" applyNumberFormat="1" applyFont="1" applyFill="1" applyBorder="1" applyAlignment="1" applyProtection="1">
      <alignment horizontal="right" vertical="center" readingOrder="1"/>
    </xf>
    <xf numFmtId="164" fontId="20" fillId="0" borderId="18" xfId="4" applyNumberFormat="1" applyFont="1" applyFill="1" applyBorder="1" applyAlignment="1" applyProtection="1">
      <alignment horizontal="right" vertical="center" readingOrder="1"/>
    </xf>
    <xf numFmtId="165" fontId="20" fillId="0" borderId="18" xfId="4" applyNumberFormat="1" applyFont="1" applyFill="1" applyBorder="1" applyAlignment="1" applyProtection="1">
      <alignment horizontal="right" vertical="center" readingOrder="1"/>
    </xf>
    <xf numFmtId="165" fontId="16" fillId="0" borderId="18" xfId="4" applyNumberFormat="1" applyFont="1" applyFill="1" applyBorder="1" applyAlignment="1" applyProtection="1">
      <alignment horizontal="right" vertical="center" readingOrder="1"/>
    </xf>
    <xf numFmtId="164" fontId="20" fillId="0" borderId="22" xfId="4" applyNumberFormat="1" applyFont="1" applyFill="1" applyBorder="1" applyAlignment="1" applyProtection="1">
      <alignment horizontal="right" vertical="center" readingOrder="1"/>
    </xf>
    <xf numFmtId="164" fontId="0" fillId="0" borderId="0" xfId="0" applyNumberFormat="1"/>
    <xf numFmtId="0" fontId="34" fillId="0" borderId="0" xfId="6" applyFont="1" applyFill="1" applyAlignment="1">
      <alignment vertical="center"/>
    </xf>
    <xf numFmtId="0" fontId="6" fillId="0" borderId="0" xfId="6" applyFont="1" applyFill="1" applyAlignment="1">
      <alignment vertical="center"/>
    </xf>
    <xf numFmtId="0" fontId="35" fillId="0" borderId="14" xfId="8" applyFont="1" applyBorder="1" applyAlignment="1">
      <alignment horizontal="center" vertical="center" wrapText="1"/>
    </xf>
    <xf numFmtId="0" fontId="35" fillId="0" borderId="14" xfId="8" applyFont="1" applyBorder="1" applyAlignment="1">
      <alignment vertical="center" wrapText="1"/>
    </xf>
    <xf numFmtId="0" fontId="25" fillId="0" borderId="14" xfId="8" applyFont="1" applyBorder="1" applyAlignment="1">
      <alignment vertical="center" wrapText="1"/>
    </xf>
    <xf numFmtId="171" fontId="25" fillId="0" borderId="14" xfId="8" applyNumberFormat="1" applyFont="1" applyBorder="1" applyAlignment="1">
      <alignment horizontal="center" vertical="center" wrapText="1"/>
    </xf>
    <xf numFmtId="0" fontId="25" fillId="0" borderId="14" xfId="8" applyFont="1" applyBorder="1" applyAlignment="1">
      <alignment horizontal="right" vertical="center" wrapText="1"/>
    </xf>
    <xf numFmtId="0" fontId="9" fillId="4" borderId="14" xfId="8" applyFont="1" applyFill="1" applyBorder="1" applyAlignment="1">
      <alignment horizontal="left" vertical="center" wrapText="1"/>
    </xf>
    <xf numFmtId="3" fontId="25" fillId="0" borderId="14" xfId="8" applyNumberFormat="1" applyFont="1" applyBorder="1" applyAlignment="1">
      <alignment horizontal="center" vertical="center" wrapText="1"/>
    </xf>
    <xf numFmtId="0" fontId="28" fillId="0" borderId="14" xfId="8" applyFont="1" applyBorder="1"/>
    <xf numFmtId="0" fontId="28" fillId="0" borderId="14" xfId="8" applyFont="1" applyBorder="1" applyAlignment="1">
      <alignment vertical="center"/>
    </xf>
    <xf numFmtId="0" fontId="25" fillId="0" borderId="14" xfId="8" applyFont="1" applyBorder="1" applyAlignment="1">
      <alignment horizontal="center" vertical="center" wrapText="1"/>
    </xf>
    <xf numFmtId="3" fontId="25" fillId="0" borderId="14" xfId="8" applyNumberFormat="1" applyFont="1" applyBorder="1" applyAlignment="1">
      <alignment horizontal="right" vertical="center" wrapText="1"/>
    </xf>
    <xf numFmtId="0" fontId="36" fillId="0" borderId="14" xfId="8" applyFont="1" applyBorder="1" applyAlignment="1">
      <alignment vertical="center" wrapText="1"/>
    </xf>
    <xf numFmtId="0" fontId="36" fillId="0" borderId="14" xfId="8" applyFont="1" applyBorder="1" applyAlignment="1">
      <alignment horizontal="right" vertical="center" wrapText="1"/>
    </xf>
    <xf numFmtId="3" fontId="36" fillId="0" borderId="14" xfId="8" applyNumberFormat="1" applyFont="1" applyBorder="1" applyAlignment="1">
      <alignment horizontal="right" vertical="center" wrapText="1"/>
    </xf>
    <xf numFmtId="165" fontId="9" fillId="0" borderId="9" xfId="0" applyNumberFormat="1" applyFont="1" applyFill="1" applyBorder="1" applyAlignment="1">
      <alignment horizontal="right" vertical="center"/>
    </xf>
    <xf numFmtId="164" fontId="16" fillId="0" borderId="14" xfId="0" applyNumberFormat="1" applyFont="1" applyFill="1" applyBorder="1" applyAlignment="1" applyProtection="1">
      <alignment horizontal="right" vertical="center"/>
    </xf>
    <xf numFmtId="0" fontId="28" fillId="0" borderId="14" xfId="0" applyFont="1" applyBorder="1" applyAlignment="1">
      <alignment horizontal="left" vertical="center" wrapText="1"/>
    </xf>
    <xf numFmtId="167" fontId="28" fillId="0" borderId="14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/>
    </xf>
    <xf numFmtId="3" fontId="28" fillId="0" borderId="14" xfId="0" applyNumberFormat="1" applyFont="1" applyBorder="1" applyAlignment="1">
      <alignment horizontal="right" vertical="center" wrapText="1"/>
    </xf>
    <xf numFmtId="165" fontId="23" fillId="0" borderId="18" xfId="4" applyNumberFormat="1" applyFont="1" applyFill="1" applyBorder="1" applyAlignment="1" applyProtection="1">
      <alignment horizontal="right" vertical="center" readingOrder="1"/>
    </xf>
    <xf numFmtId="165" fontId="38" fillId="0" borderId="18" xfId="4" applyNumberFormat="1" applyFont="1" applyFill="1" applyBorder="1" applyAlignment="1" applyProtection="1">
      <alignment horizontal="right" vertical="center" readingOrder="1"/>
    </xf>
    <xf numFmtId="165" fontId="38" fillId="0" borderId="22" xfId="4" applyNumberFormat="1" applyFont="1" applyFill="1" applyBorder="1" applyAlignment="1" applyProtection="1">
      <alignment horizontal="right" vertical="center" readingOrder="1"/>
    </xf>
    <xf numFmtId="3" fontId="8" fillId="0" borderId="14" xfId="0" applyNumberFormat="1" applyFont="1" applyBorder="1"/>
    <xf numFmtId="0" fontId="20" fillId="0" borderId="14" xfId="0" applyNumberFormat="1" applyFont="1" applyFill="1" applyBorder="1" applyAlignment="1" applyProtection="1">
      <alignment vertical="center" wrapText="1" readingOrder="1"/>
    </xf>
    <xf numFmtId="0" fontId="17" fillId="0" borderId="14" xfId="0" applyNumberFormat="1" applyFont="1" applyFill="1" applyBorder="1" applyAlignment="1" applyProtection="1">
      <alignment vertical="center" wrapText="1" readingOrder="1"/>
    </xf>
    <xf numFmtId="3" fontId="9" fillId="0" borderId="14" xfId="0" applyNumberFormat="1" applyFont="1" applyFill="1" applyBorder="1" applyAlignment="1">
      <alignment horizontal="right" vertical="center"/>
    </xf>
    <xf numFmtId="3" fontId="28" fillId="0" borderId="14" xfId="0" applyNumberFormat="1" applyFont="1" applyBorder="1" applyAlignment="1">
      <alignment horizontal="right"/>
    </xf>
    <xf numFmtId="3" fontId="30" fillId="0" borderId="14" xfId="0" applyNumberFormat="1" applyFont="1" applyBorder="1" applyAlignment="1">
      <alignment vertical="top"/>
    </xf>
    <xf numFmtId="165" fontId="4" fillId="0" borderId="14" xfId="0" applyNumberFormat="1" applyFont="1" applyBorder="1"/>
    <xf numFmtId="164" fontId="15" fillId="0" borderId="14" xfId="0" applyNumberFormat="1" applyFont="1" applyFill="1" applyBorder="1" applyAlignment="1">
      <alignment horizontal="right" vertical="top" wrapText="1"/>
    </xf>
    <xf numFmtId="1" fontId="15" fillId="0" borderId="14" xfId="0" applyNumberFormat="1" applyFont="1" applyFill="1" applyBorder="1" applyAlignment="1">
      <alignment horizontal="right" vertical="top" wrapText="1"/>
    </xf>
    <xf numFmtId="3" fontId="24" fillId="0" borderId="14" xfId="0" applyNumberFormat="1" applyFont="1" applyFill="1" applyBorder="1" applyAlignment="1">
      <alignment horizontal="right" vertical="top" wrapText="1"/>
    </xf>
    <xf numFmtId="0" fontId="9" fillId="0" borderId="28" xfId="0" applyFont="1" applyBorder="1"/>
    <xf numFmtId="0" fontId="20" fillId="0" borderId="14" xfId="0" applyNumberFormat="1" applyFont="1" applyFill="1" applyBorder="1" applyAlignment="1" applyProtection="1">
      <alignment vertical="center" readingOrder="1"/>
    </xf>
    <xf numFmtId="0" fontId="17" fillId="0" borderId="14" xfId="0" applyNumberFormat="1" applyFont="1" applyFill="1" applyBorder="1" applyAlignment="1" applyProtection="1">
      <alignment vertical="center" readingOrder="1"/>
    </xf>
    <xf numFmtId="0" fontId="9" fillId="0" borderId="14" xfId="0" applyFont="1" applyFill="1" applyBorder="1" applyAlignment="1">
      <alignment horizontal="left" vertical="center"/>
    </xf>
    <xf numFmtId="164" fontId="21" fillId="0" borderId="14" xfId="0" applyNumberFormat="1" applyFont="1" applyFill="1" applyBorder="1" applyAlignment="1" applyProtection="1">
      <alignment vertical="center" readingOrder="1"/>
    </xf>
    <xf numFmtId="164" fontId="20" fillId="0" borderId="14" xfId="0" applyNumberFormat="1" applyFont="1" applyFill="1" applyBorder="1" applyAlignment="1" applyProtection="1">
      <alignment vertical="center" readingOrder="1"/>
    </xf>
    <xf numFmtId="0" fontId="25" fillId="0" borderId="17" xfId="8" applyFont="1" applyBorder="1" applyAlignment="1">
      <alignment horizontal="center" vertical="center" wrapText="1"/>
    </xf>
    <xf numFmtId="0" fontId="25" fillId="0" borderId="17" xfId="8" applyFont="1" applyBorder="1" applyAlignment="1">
      <alignment vertical="center" wrapText="1"/>
    </xf>
    <xf numFmtId="0" fontId="7" fillId="0" borderId="16" xfId="0" applyFont="1" applyFill="1" applyBorder="1" applyAlignment="1">
      <alignment vertical="center"/>
    </xf>
    <xf numFmtId="0" fontId="36" fillId="0" borderId="17" xfId="8" applyFont="1" applyBorder="1" applyAlignment="1">
      <alignment vertical="center" wrapText="1"/>
    </xf>
    <xf numFmtId="164" fontId="36" fillId="0" borderId="17" xfId="8" applyNumberFormat="1" applyFont="1" applyBorder="1" applyAlignment="1">
      <alignment vertical="center" wrapText="1"/>
    </xf>
    <xf numFmtId="165" fontId="25" fillId="0" borderId="17" xfId="8" applyNumberFormat="1" applyFont="1" applyBorder="1" applyAlignment="1">
      <alignment vertical="center" wrapText="1"/>
    </xf>
    <xf numFmtId="0" fontId="14" fillId="0" borderId="0" xfId="0" applyFont="1"/>
    <xf numFmtId="164" fontId="20" fillId="0" borderId="14" xfId="0" applyNumberFormat="1" applyFont="1" applyFill="1" applyBorder="1" applyAlignment="1">
      <alignment horizontal="right" vertical="center"/>
    </xf>
    <xf numFmtId="164" fontId="40" fillId="0" borderId="14" xfId="0" applyNumberFormat="1" applyFont="1" applyFill="1" applyBorder="1" applyAlignment="1">
      <alignment horizontal="right" vertical="center"/>
    </xf>
    <xf numFmtId="0" fontId="20" fillId="0" borderId="14" xfId="0" applyFont="1" applyBorder="1" applyAlignment="1">
      <alignment vertical="center" wrapText="1"/>
    </xf>
    <xf numFmtId="0" fontId="20" fillId="6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right" vertical="center" wrapText="1"/>
    </xf>
    <xf numFmtId="164" fontId="21" fillId="0" borderId="14" xfId="0" applyNumberFormat="1" applyFont="1" applyFill="1" applyBorder="1" applyAlignment="1">
      <alignment horizontal="right" vertical="center" wrapText="1"/>
    </xf>
    <xf numFmtId="0" fontId="41" fillId="0" borderId="14" xfId="0" applyFont="1" applyFill="1" applyBorder="1" applyAlignment="1">
      <alignment vertical="center" wrapText="1"/>
    </xf>
    <xf numFmtId="165" fontId="24" fillId="0" borderId="14" xfId="0" applyNumberFormat="1" applyFont="1" applyBorder="1"/>
    <xf numFmtId="167" fontId="28" fillId="0" borderId="14" xfId="0" applyNumberFormat="1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 wrapText="1"/>
    </xf>
    <xf numFmtId="0" fontId="20" fillId="0" borderId="14" xfId="0" applyFont="1" applyBorder="1" applyAlignment="1">
      <alignment horizontal="right"/>
    </xf>
    <xf numFmtId="0" fontId="9" fillId="0" borderId="14" xfId="4" applyFont="1" applyFill="1" applyBorder="1" applyAlignment="1">
      <alignment vertical="center"/>
    </xf>
    <xf numFmtId="0" fontId="20" fillId="0" borderId="14" xfId="2" applyFont="1" applyFill="1" applyBorder="1" applyAlignment="1">
      <alignment vertical="center"/>
    </xf>
    <xf numFmtId="0" fontId="20" fillId="0" borderId="14" xfId="2" applyFont="1" applyFill="1" applyBorder="1" applyAlignment="1">
      <alignment vertical="center" wrapText="1"/>
    </xf>
    <xf numFmtId="0" fontId="0" fillId="0" borderId="0" xfId="0" applyFill="1"/>
    <xf numFmtId="0" fontId="15" fillId="0" borderId="14" xfId="0" applyFont="1" applyFill="1" applyBorder="1" applyAlignment="1">
      <alignment horizontal="center" vertical="center" wrapText="1"/>
    </xf>
    <xf numFmtId="0" fontId="8" fillId="0" borderId="0" xfId="6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7" fillId="0" borderId="14" xfId="2" applyFont="1" applyFill="1" applyBorder="1" applyAlignment="1">
      <alignment vertical="center"/>
    </xf>
    <xf numFmtId="164" fontId="17" fillId="0" borderId="14" xfId="0" applyNumberFormat="1" applyFont="1" applyFill="1" applyBorder="1" applyAlignment="1" applyProtection="1">
      <alignment vertical="center" readingOrder="1"/>
    </xf>
    <xf numFmtId="165" fontId="17" fillId="0" borderId="14" xfId="0" applyNumberFormat="1" applyFont="1" applyFill="1" applyBorder="1" applyAlignment="1" applyProtection="1">
      <alignment vertical="center" readingOrder="1"/>
    </xf>
    <xf numFmtId="164" fontId="7" fillId="0" borderId="14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left"/>
    </xf>
    <xf numFmtId="3" fontId="9" fillId="0" borderId="1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25" fillId="5" borderId="14" xfId="10" applyFont="1" applyFill="1" applyBorder="1" applyAlignment="1">
      <alignment horizontal="left" vertical="center" wrapText="1"/>
    </xf>
    <xf numFmtId="0" fontId="28" fillId="6" borderId="14" xfId="11" applyFont="1" applyFill="1" applyBorder="1" applyAlignment="1">
      <alignment horizontal="left" vertical="center" wrapText="1"/>
    </xf>
    <xf numFmtId="0" fontId="28" fillId="6" borderId="14" xfId="11" applyFont="1" applyFill="1" applyBorder="1" applyAlignment="1">
      <alignment vertical="center" wrapText="1"/>
    </xf>
    <xf numFmtId="0" fontId="28" fillId="6" borderId="14" xfId="2" applyFont="1" applyFill="1" applyBorder="1" applyAlignment="1">
      <alignment horizontal="left" vertical="center" wrapText="1"/>
    </xf>
    <xf numFmtId="0" fontId="28" fillId="6" borderId="14" xfId="0" applyFont="1" applyFill="1" applyBorder="1" applyAlignment="1">
      <alignment horizontal="left" wrapText="1"/>
    </xf>
    <xf numFmtId="0" fontId="28" fillId="6" borderId="14" xfId="0" applyFont="1" applyFill="1" applyBorder="1" applyAlignment="1">
      <alignment horizontal="left" vertical="center" wrapText="1"/>
    </xf>
    <xf numFmtId="164" fontId="9" fillId="0" borderId="14" xfId="0" applyNumberFormat="1" applyFont="1" applyFill="1" applyBorder="1" applyAlignment="1">
      <alignment horizontal="center" vertical="center"/>
    </xf>
    <xf numFmtId="164" fontId="9" fillId="0" borderId="14" xfId="4" applyNumberFormat="1" applyFont="1" applyFill="1" applyBorder="1" applyAlignment="1">
      <alignment horizontal="right" vertical="center"/>
    </xf>
    <xf numFmtId="3" fontId="31" fillId="0" borderId="14" xfId="12" applyNumberFormat="1" applyFont="1" applyFill="1" applyBorder="1" applyAlignment="1">
      <alignment horizontal="right" vertical="center"/>
    </xf>
    <xf numFmtId="164" fontId="9" fillId="0" borderId="14" xfId="4" applyNumberFormat="1" applyFont="1" applyFill="1" applyBorder="1" applyAlignment="1">
      <alignment horizontal="right" vertical="center" wrapText="1"/>
    </xf>
    <xf numFmtId="0" fontId="34" fillId="0" borderId="0" xfId="6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8" fillId="0" borderId="14" xfId="6" applyFont="1" applyFill="1" applyBorder="1" applyAlignment="1">
      <alignment horizontal="left" vertical="center"/>
    </xf>
    <xf numFmtId="164" fontId="8" fillId="0" borderId="14" xfId="6" applyNumberFormat="1" applyFont="1" applyFill="1" applyBorder="1" applyAlignment="1">
      <alignment vertical="center"/>
    </xf>
    <xf numFmtId="164" fontId="8" fillId="0" borderId="14" xfId="6" applyNumberFormat="1" applyFont="1" applyFill="1" applyBorder="1" applyAlignment="1">
      <alignment horizontal="right" vertical="center" wrapText="1"/>
    </xf>
    <xf numFmtId="164" fontId="9" fillId="0" borderId="14" xfId="6" applyNumberFormat="1" applyFont="1" applyFill="1" applyBorder="1" applyAlignment="1">
      <alignment horizontal="right" vertical="center" wrapText="1"/>
    </xf>
    <xf numFmtId="0" fontId="20" fillId="0" borderId="14" xfId="6" applyNumberFormat="1" applyFont="1" applyFill="1" applyBorder="1" applyAlignment="1" applyProtection="1">
      <alignment horizontal="center" vertical="center" wrapText="1" readingOrder="1"/>
    </xf>
    <xf numFmtId="164" fontId="20" fillId="0" borderId="14" xfId="6" applyNumberFormat="1" applyFont="1" applyFill="1" applyBorder="1" applyAlignment="1" applyProtection="1">
      <alignment horizontal="right" vertical="center" readingOrder="1"/>
    </xf>
    <xf numFmtId="164" fontId="9" fillId="0" borderId="14" xfId="6" applyNumberFormat="1" applyFont="1" applyFill="1" applyBorder="1" applyAlignment="1">
      <alignment horizontal="right" vertical="center"/>
    </xf>
    <xf numFmtId="168" fontId="20" fillId="0" borderId="14" xfId="6" applyNumberFormat="1" applyFont="1" applyFill="1" applyBorder="1" applyAlignment="1" applyProtection="1">
      <alignment horizontal="right" vertical="center" readingOrder="1"/>
    </xf>
    <xf numFmtId="0" fontId="20" fillId="0" borderId="14" xfId="6" applyNumberFormat="1" applyFont="1" applyFill="1" applyBorder="1" applyAlignment="1" applyProtection="1">
      <alignment horizontal="left" vertical="center" wrapText="1" readingOrder="1"/>
    </xf>
    <xf numFmtId="0" fontId="8" fillId="0" borderId="14" xfId="6" applyFont="1" applyFill="1" applyBorder="1" applyAlignment="1">
      <alignment vertical="center"/>
    </xf>
    <xf numFmtId="164" fontId="35" fillId="0" borderId="14" xfId="6" applyNumberFormat="1" applyFont="1" applyFill="1" applyBorder="1" applyAlignment="1">
      <alignment horizontal="right" vertical="center"/>
    </xf>
    <xf numFmtId="164" fontId="39" fillId="0" borderId="14" xfId="6" applyNumberFormat="1" applyFont="1" applyFill="1" applyBorder="1" applyAlignment="1">
      <alignment horizontal="right" vertical="center"/>
    </xf>
    <xf numFmtId="164" fontId="25" fillId="0" borderId="14" xfId="6" applyNumberFormat="1" applyFont="1" applyFill="1" applyBorder="1" applyAlignment="1">
      <alignment horizontal="right" vertical="center"/>
    </xf>
    <xf numFmtId="37" fontId="25" fillId="0" borderId="14" xfId="6" applyNumberFormat="1" applyFont="1" applyFill="1" applyBorder="1" applyAlignment="1">
      <alignment horizontal="right" vertical="center"/>
    </xf>
    <xf numFmtId="164" fontId="28" fillId="0" borderId="14" xfId="6" applyNumberFormat="1" applyFont="1" applyFill="1" applyBorder="1" applyAlignment="1">
      <alignment horizontal="center" vertical="center"/>
    </xf>
    <xf numFmtId="169" fontId="25" fillId="0" borderId="14" xfId="6" applyNumberFormat="1" applyFont="1" applyFill="1" applyBorder="1" applyAlignment="1">
      <alignment horizontal="right" vertical="center"/>
    </xf>
    <xf numFmtId="164" fontId="46" fillId="0" borderId="14" xfId="6" applyNumberFormat="1" applyFont="1" applyFill="1" applyBorder="1" applyAlignment="1">
      <alignment horizontal="right" vertical="center"/>
    </xf>
    <xf numFmtId="164" fontId="31" fillId="0" borderId="14" xfId="6" applyNumberFormat="1" applyFont="1" applyFill="1" applyBorder="1" applyAlignment="1">
      <alignment horizontal="center" vertical="center"/>
    </xf>
    <xf numFmtId="0" fontId="25" fillId="0" borderId="14" xfId="6" applyFont="1" applyBorder="1" applyAlignment="1">
      <alignment vertical="center" wrapText="1"/>
    </xf>
    <xf numFmtId="164" fontId="28" fillId="0" borderId="14" xfId="6" applyNumberFormat="1" applyFont="1" applyFill="1" applyBorder="1" applyAlignment="1">
      <alignment horizontal="right" vertical="center"/>
    </xf>
    <xf numFmtId="164" fontId="25" fillId="0" borderId="14" xfId="6" applyNumberFormat="1" applyFont="1" applyFill="1" applyBorder="1" applyAlignment="1">
      <alignment horizontal="center" vertical="center"/>
    </xf>
    <xf numFmtId="0" fontId="25" fillId="5" borderId="14" xfId="6" applyFont="1" applyFill="1" applyBorder="1" applyAlignment="1">
      <alignment vertical="center"/>
    </xf>
    <xf numFmtId="0" fontId="25" fillId="0" borderId="14" xfId="6" applyFont="1" applyBorder="1" applyAlignment="1">
      <alignment vertical="center"/>
    </xf>
    <xf numFmtId="0" fontId="28" fillId="0" borderId="14" xfId="6" applyFont="1" applyBorder="1" applyAlignment="1">
      <alignment vertical="center"/>
    </xf>
    <xf numFmtId="0" fontId="25" fillId="5" borderId="14" xfId="6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/>
    </xf>
    <xf numFmtId="172" fontId="9" fillId="0" borderId="14" xfId="1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/>
    </xf>
    <xf numFmtId="0" fontId="20" fillId="0" borderId="14" xfId="0" applyNumberFormat="1" applyFont="1" applyFill="1" applyBorder="1" applyAlignment="1" applyProtection="1">
      <alignment horizontal="center" vertical="center" wrapText="1" readingOrder="1"/>
    </xf>
    <xf numFmtId="164" fontId="9" fillId="0" borderId="14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/>
    </xf>
    <xf numFmtId="169" fontId="25" fillId="0" borderId="14" xfId="0" applyNumberFormat="1" applyFont="1" applyFill="1" applyBorder="1" applyAlignment="1">
      <alignment horizontal="right" vertical="center"/>
    </xf>
    <xf numFmtId="164" fontId="35" fillId="0" borderId="14" xfId="0" applyNumberFormat="1" applyFont="1" applyFill="1" applyBorder="1" applyAlignment="1">
      <alignment horizontal="right" vertical="center"/>
    </xf>
    <xf numFmtId="164" fontId="35" fillId="0" borderId="14" xfId="0" applyNumberFormat="1" applyFont="1" applyFill="1" applyBorder="1" applyAlignment="1">
      <alignment horizontal="center" vertical="center"/>
    </xf>
    <xf numFmtId="164" fontId="25" fillId="0" borderId="14" xfId="0" applyNumberFormat="1" applyFont="1" applyFill="1" applyBorder="1" applyAlignment="1">
      <alignment horizontal="right" vertical="center"/>
    </xf>
    <xf numFmtId="164" fontId="25" fillId="0" borderId="14" xfId="0" applyNumberFormat="1" applyFont="1" applyFill="1" applyBorder="1" applyAlignment="1">
      <alignment horizontal="center" vertical="center"/>
    </xf>
    <xf numFmtId="164" fontId="39" fillId="0" borderId="14" xfId="0" applyNumberFormat="1" applyFont="1" applyFill="1" applyBorder="1" applyAlignment="1">
      <alignment horizontal="right" vertical="center"/>
    </xf>
    <xf numFmtId="164" fontId="39" fillId="0" borderId="14" xfId="0" applyNumberFormat="1" applyFont="1" applyFill="1" applyBorder="1" applyAlignment="1">
      <alignment horizontal="center" vertical="center"/>
    </xf>
    <xf numFmtId="0" fontId="28" fillId="6" borderId="14" xfId="0" applyFont="1" applyFill="1" applyBorder="1" applyAlignment="1" applyProtection="1">
      <alignment horizontal="left" vertical="center" wrapText="1" shrinkToFit="1"/>
      <protection locked="0"/>
    </xf>
    <xf numFmtId="164" fontId="9" fillId="0" borderId="14" xfId="2" applyNumberFormat="1" applyFont="1" applyFill="1" applyBorder="1" applyAlignment="1">
      <alignment horizontal="right" vertical="center"/>
    </xf>
    <xf numFmtId="164" fontId="16" fillId="0" borderId="14" xfId="0" applyNumberFormat="1" applyFont="1" applyFill="1" applyBorder="1" applyAlignment="1">
      <alignment horizontal="right" vertical="center"/>
    </xf>
    <xf numFmtId="164" fontId="16" fillId="0" borderId="14" xfId="2" applyNumberFormat="1" applyFont="1" applyFill="1" applyBorder="1" applyAlignment="1">
      <alignment horizontal="right" vertical="center"/>
    </xf>
    <xf numFmtId="164" fontId="20" fillId="0" borderId="14" xfId="2" applyNumberFormat="1" applyFont="1" applyFill="1" applyBorder="1" applyAlignment="1">
      <alignment horizontal="right" vertical="center"/>
    </xf>
    <xf numFmtId="164" fontId="17" fillId="0" borderId="14" xfId="2" applyNumberFormat="1" applyFont="1" applyFill="1" applyBorder="1" applyAlignment="1">
      <alignment horizontal="right" vertical="center"/>
    </xf>
    <xf numFmtId="0" fontId="15" fillId="0" borderId="14" xfId="0" applyFont="1" applyBorder="1" applyAlignment="1">
      <alignment horizontal="right"/>
    </xf>
    <xf numFmtId="0" fontId="50" fillId="0" borderId="0" xfId="0" applyFont="1"/>
    <xf numFmtId="0" fontId="29" fillId="0" borderId="0" xfId="6" applyFont="1"/>
    <xf numFmtId="0" fontId="48" fillId="0" borderId="0" xfId="6" applyFont="1"/>
    <xf numFmtId="0" fontId="51" fillId="0" borderId="0" xfId="6" applyFont="1"/>
    <xf numFmtId="0" fontId="53" fillId="0" borderId="0" xfId="0" applyFont="1"/>
    <xf numFmtId="0" fontId="6" fillId="0" borderId="0" xfId="0" applyFont="1"/>
    <xf numFmtId="0" fontId="54" fillId="0" borderId="14" xfId="8" applyFont="1" applyBorder="1" applyAlignment="1">
      <alignment vertical="center" wrapText="1"/>
    </xf>
    <xf numFmtId="165" fontId="22" fillId="0" borderId="24" xfId="0" applyNumberFormat="1" applyFont="1" applyFill="1" applyBorder="1" applyAlignment="1" applyProtection="1">
      <alignment horizontal="right" vertical="center" readingOrder="1"/>
    </xf>
    <xf numFmtId="164" fontId="21" fillId="0" borderId="19" xfId="0" applyNumberFormat="1" applyFont="1" applyFill="1" applyBorder="1" applyAlignment="1" applyProtection="1">
      <alignment horizontal="right" vertical="center" readingOrder="1"/>
    </xf>
    <xf numFmtId="165" fontId="21" fillId="0" borderId="24" xfId="0" applyNumberFormat="1" applyFont="1" applyFill="1" applyBorder="1" applyAlignment="1" applyProtection="1">
      <alignment horizontal="right" vertical="center" readingOrder="1"/>
    </xf>
    <xf numFmtId="165" fontId="41" fillId="0" borderId="24" xfId="0" applyNumberFormat="1" applyFont="1" applyFill="1" applyBorder="1" applyAlignment="1" applyProtection="1">
      <alignment horizontal="right" vertical="center" readingOrder="1"/>
    </xf>
    <xf numFmtId="0" fontId="8" fillId="2" borderId="1" xfId="0" applyFont="1" applyFill="1" applyBorder="1" applyAlignment="1">
      <alignment horizontal="center" vertical="center"/>
    </xf>
    <xf numFmtId="3" fontId="9" fillId="0" borderId="14" xfId="7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vertical="center"/>
    </xf>
    <xf numFmtId="164" fontId="9" fillId="0" borderId="14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right" vertical="center"/>
    </xf>
    <xf numFmtId="164" fontId="8" fillId="0" borderId="14" xfId="0" applyNumberFormat="1" applyFont="1" applyFill="1" applyBorder="1" applyAlignment="1">
      <alignment horizontal="right" vertical="center" wrapText="1"/>
    </xf>
    <xf numFmtId="0" fontId="7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15" fillId="0" borderId="14" xfId="0" applyFont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164" fontId="55" fillId="0" borderId="9" xfId="0" applyNumberFormat="1" applyFont="1" applyFill="1" applyBorder="1" applyAlignment="1">
      <alignment horizontal="right" vertical="center"/>
    </xf>
    <xf numFmtId="0" fontId="17" fillId="0" borderId="28" xfId="0" applyNumberFormat="1" applyFont="1" applyFill="1" applyBorder="1" applyAlignment="1" applyProtection="1">
      <alignment horizontal="left" vertical="center" readingOrder="1"/>
    </xf>
    <xf numFmtId="0" fontId="9" fillId="0" borderId="3" xfId="0" quotePrefix="1" applyFont="1" applyFill="1" applyBorder="1" applyAlignment="1">
      <alignment vertical="center"/>
    </xf>
    <xf numFmtId="0" fontId="20" fillId="0" borderId="23" xfId="0" applyNumberFormat="1" applyFont="1" applyFill="1" applyBorder="1" applyAlignment="1" applyProtection="1">
      <alignment horizontal="right" vertical="center" readingOrder="1"/>
    </xf>
    <xf numFmtId="0" fontId="17" fillId="0" borderId="14" xfId="0" applyNumberFormat="1" applyFont="1" applyFill="1" applyBorder="1" applyAlignment="1" applyProtection="1">
      <alignment horizontal="right" vertical="center" readingOrder="1"/>
    </xf>
    <xf numFmtId="175" fontId="15" fillId="0" borderId="14" xfId="2" applyNumberFormat="1" applyFont="1" applyFill="1" applyBorder="1" applyAlignment="1">
      <alignment vertical="center" wrapText="1" readingOrder="1"/>
    </xf>
    <xf numFmtId="0" fontId="9" fillId="0" borderId="14" xfId="0" applyFont="1" applyFill="1" applyBorder="1" applyAlignment="1">
      <alignment vertical="center" wrapText="1"/>
    </xf>
    <xf numFmtId="164" fontId="9" fillId="0" borderId="14" xfId="0" applyNumberFormat="1" applyFont="1" applyBorder="1"/>
    <xf numFmtId="164" fontId="20" fillId="0" borderId="14" xfId="70" applyNumberFormat="1" applyFont="1" applyFill="1" applyBorder="1" applyAlignment="1" applyProtection="1">
      <alignment horizontal="right" vertical="center" readingOrder="1"/>
    </xf>
    <xf numFmtId="0" fontId="9" fillId="0" borderId="14" xfId="0" applyFont="1" applyBorder="1" applyAlignment="1"/>
    <xf numFmtId="0" fontId="9" fillId="0" borderId="14" xfId="0" applyFont="1" applyFill="1" applyBorder="1" applyAlignment="1"/>
    <xf numFmtId="3" fontId="20" fillId="3" borderId="14" xfId="0" applyNumberFormat="1" applyFont="1" applyFill="1" applyBorder="1" applyAlignment="1" applyProtection="1">
      <alignment vertical="center" wrapText="1" shrinkToFit="1"/>
      <protection locked="0"/>
    </xf>
    <xf numFmtId="164" fontId="20" fillId="0" borderId="22" xfId="0" applyNumberFormat="1" applyFont="1" applyFill="1" applyBorder="1" applyAlignment="1" applyProtection="1">
      <alignment horizontal="right" vertical="center" readingOrder="1"/>
    </xf>
    <xf numFmtId="165" fontId="20" fillId="0" borderId="22" xfId="0" applyNumberFormat="1" applyFont="1" applyFill="1" applyBorder="1" applyAlignment="1" applyProtection="1">
      <alignment horizontal="right" vertical="center" readingOrder="1"/>
    </xf>
    <xf numFmtId="165" fontId="20" fillId="0" borderId="23" xfId="0" applyNumberFormat="1" applyFont="1" applyFill="1" applyBorder="1" applyAlignment="1" applyProtection="1">
      <alignment horizontal="right" vertical="center" readingOrder="1"/>
    </xf>
    <xf numFmtId="165" fontId="20" fillId="0" borderId="14" xfId="70" applyNumberFormat="1" applyFont="1" applyFill="1" applyBorder="1" applyAlignment="1" applyProtection="1">
      <alignment vertical="center" readingOrder="1"/>
    </xf>
    <xf numFmtId="165" fontId="17" fillId="0" borderId="19" xfId="0" applyNumberFormat="1" applyFont="1" applyFill="1" applyBorder="1" applyAlignment="1" applyProtection="1">
      <alignment horizontal="right" vertical="center" readingOrder="1"/>
    </xf>
    <xf numFmtId="167" fontId="20" fillId="5" borderId="17" xfId="87" applyNumberFormat="1" applyFont="1" applyFill="1" applyBorder="1" applyAlignment="1">
      <alignment horizontal="center" vertical="center"/>
    </xf>
    <xf numFmtId="167" fontId="20" fillId="5" borderId="14" xfId="87" applyNumberFormat="1" applyFont="1" applyFill="1" applyBorder="1" applyAlignment="1">
      <alignment vertical="center"/>
    </xf>
    <xf numFmtId="167" fontId="20" fillId="5" borderId="14" xfId="87" applyNumberFormat="1" applyFont="1" applyFill="1" applyBorder="1" applyAlignment="1">
      <alignment horizontal="center" vertical="center"/>
    </xf>
    <xf numFmtId="0" fontId="20" fillId="0" borderId="22" xfId="4" applyNumberFormat="1" applyFont="1" applyFill="1" applyBorder="1" applyAlignment="1" applyProtection="1">
      <alignment horizontal="left" vertical="center" readingOrder="1"/>
    </xf>
    <xf numFmtId="164" fontId="16" fillId="0" borderId="22" xfId="4" applyNumberFormat="1" applyFont="1" applyFill="1" applyBorder="1" applyAlignment="1" applyProtection="1">
      <alignment horizontal="right" vertical="center" readingOrder="1"/>
    </xf>
    <xf numFmtId="165" fontId="16" fillId="0" borderId="22" xfId="4" applyNumberFormat="1" applyFont="1" applyFill="1" applyBorder="1" applyAlignment="1" applyProtection="1">
      <alignment horizontal="right" vertical="center" readingOrder="1"/>
    </xf>
    <xf numFmtId="0" fontId="20" fillId="0" borderId="14" xfId="90" quotePrefix="1" applyNumberFormat="1" applyFont="1" applyFill="1" applyBorder="1" applyAlignment="1" applyProtection="1">
      <alignment horizontal="center" vertical="center" readingOrder="1"/>
    </xf>
    <xf numFmtId="164" fontId="20" fillId="0" borderId="14" xfId="4" applyNumberFormat="1" applyFont="1" applyFill="1" applyBorder="1" applyAlignment="1" applyProtection="1">
      <alignment horizontal="right" vertical="center" readingOrder="1"/>
    </xf>
    <xf numFmtId="0" fontId="28" fillId="5" borderId="14" xfId="90" quotePrefix="1" applyFont="1" applyFill="1" applyBorder="1" applyAlignment="1">
      <alignment horizontal="center" vertical="center"/>
    </xf>
    <xf numFmtId="165" fontId="16" fillId="0" borderId="14" xfId="4" applyNumberFormat="1" applyFont="1" applyFill="1" applyBorder="1" applyAlignment="1" applyProtection="1">
      <alignment vertical="center" readingOrder="1"/>
    </xf>
    <xf numFmtId="0" fontId="25" fillId="0" borderId="14" xfId="0" applyFont="1" applyBorder="1"/>
    <xf numFmtId="165" fontId="20" fillId="0" borderId="14" xfId="90" applyNumberFormat="1" applyFont="1" applyFill="1" applyBorder="1" applyAlignment="1" applyProtection="1">
      <alignment vertical="center" wrapText="1" readingOrder="1"/>
    </xf>
    <xf numFmtId="164" fontId="20" fillId="0" borderId="14" xfId="90" applyNumberFormat="1" applyFont="1" applyFill="1" applyBorder="1" applyAlignment="1" applyProtection="1">
      <alignment vertical="center" readingOrder="1"/>
    </xf>
    <xf numFmtId="165" fontId="20" fillId="0" borderId="14" xfId="90" applyNumberFormat="1" applyFont="1" applyFill="1" applyBorder="1" applyAlignment="1" applyProtection="1">
      <alignment vertical="center" readingOrder="1"/>
    </xf>
    <xf numFmtId="165" fontId="7" fillId="0" borderId="14" xfId="0" applyNumberFormat="1" applyFont="1" applyBorder="1" applyAlignment="1">
      <alignment horizontal="right"/>
    </xf>
    <xf numFmtId="164" fontId="8" fillId="0" borderId="4" xfId="0" applyNumberFormat="1" applyFont="1" applyFill="1" applyBorder="1" applyAlignment="1">
      <alignment vertical="center"/>
    </xf>
    <xf numFmtId="165" fontId="8" fillId="0" borderId="4" xfId="0" applyNumberFormat="1" applyFont="1" applyFill="1" applyBorder="1" applyAlignment="1">
      <alignment vertical="center"/>
    </xf>
    <xf numFmtId="3" fontId="9" fillId="0" borderId="14" xfId="0" applyNumberFormat="1" applyFont="1" applyBorder="1" applyAlignment="1">
      <alignment horizontal="right" wrapText="1"/>
    </xf>
    <xf numFmtId="3" fontId="20" fillId="0" borderId="14" xfId="4" applyNumberFormat="1" applyFont="1" applyFill="1" applyBorder="1" applyAlignment="1" applyProtection="1">
      <alignment horizontal="right" vertical="center" wrapText="1"/>
    </xf>
    <xf numFmtId="3" fontId="9" fillId="0" borderId="14" xfId="0" applyNumberFormat="1" applyFont="1" applyBorder="1" applyAlignment="1">
      <alignment wrapText="1"/>
    </xf>
    <xf numFmtId="0" fontId="9" fillId="0" borderId="1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/>
    </xf>
    <xf numFmtId="3" fontId="9" fillId="5" borderId="9" xfId="58" applyNumberFormat="1" applyFont="1" applyFill="1" applyBorder="1" applyAlignment="1">
      <alignment horizontal="right" vertical="center"/>
    </xf>
    <xf numFmtId="3" fontId="9" fillId="0" borderId="9" xfId="58" applyNumberFormat="1" applyFont="1" applyFill="1" applyBorder="1" applyAlignment="1">
      <alignment horizontal="right" vertical="center"/>
    </xf>
    <xf numFmtId="165" fontId="24" fillId="0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right" vertical="center" wrapText="1"/>
    </xf>
    <xf numFmtId="164" fontId="24" fillId="0" borderId="14" xfId="0" applyNumberFormat="1" applyFont="1" applyFill="1" applyBorder="1" applyAlignment="1">
      <alignment horizontal="right" vertical="center" wrapText="1"/>
    </xf>
    <xf numFmtId="165" fontId="24" fillId="0" borderId="14" xfId="0" applyNumberFormat="1" applyFont="1" applyFill="1" applyBorder="1" applyAlignment="1">
      <alignment horizontal="right" vertical="center" wrapText="1"/>
    </xf>
    <xf numFmtId="3" fontId="24" fillId="0" borderId="14" xfId="0" applyNumberFormat="1" applyFont="1" applyFill="1" applyBorder="1" applyAlignment="1">
      <alignment horizontal="right" vertical="center" wrapText="1"/>
    </xf>
    <xf numFmtId="3" fontId="24" fillId="0" borderId="14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vertical="center"/>
    </xf>
    <xf numFmtId="164" fontId="31" fillId="0" borderId="14" xfId="0" applyNumberFormat="1" applyFont="1" applyFill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3" fontId="36" fillId="0" borderId="14" xfId="8" applyNumberFormat="1" applyFont="1" applyBorder="1" applyAlignment="1">
      <alignment vertical="center" wrapText="1"/>
    </xf>
    <xf numFmtId="0" fontId="61" fillId="0" borderId="14" xfId="8" applyFont="1" applyBorder="1" applyAlignment="1">
      <alignment vertical="center" wrapText="1"/>
    </xf>
    <xf numFmtId="0" fontId="28" fillId="0" borderId="14" xfId="0" applyFont="1" applyBorder="1" applyAlignment="1">
      <alignment horizontal="justify" vertical="top" wrapText="1"/>
    </xf>
    <xf numFmtId="0" fontId="25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/>
    <xf numFmtId="0" fontId="9" fillId="0" borderId="9" xfId="2" applyFont="1" applyFill="1" applyBorder="1" applyAlignment="1">
      <alignment vertical="center"/>
    </xf>
    <xf numFmtId="0" fontId="9" fillId="0" borderId="11" xfId="2" applyFont="1" applyFill="1" applyBorder="1" applyAlignment="1">
      <alignment vertical="center"/>
    </xf>
    <xf numFmtId="0" fontId="7" fillId="0" borderId="11" xfId="2" applyFont="1" applyFill="1" applyBorder="1" applyAlignment="1">
      <alignment vertical="center" wrapText="1"/>
    </xf>
    <xf numFmtId="164" fontId="9" fillId="0" borderId="9" xfId="2" applyNumberFormat="1" applyFont="1" applyFill="1" applyBorder="1" applyAlignment="1">
      <alignment horizontal="right" vertical="center"/>
    </xf>
    <xf numFmtId="165" fontId="9" fillId="0" borderId="9" xfId="2" applyNumberFormat="1" applyFont="1" applyFill="1" applyBorder="1" applyAlignment="1">
      <alignment horizontal="right" vertical="center"/>
    </xf>
    <xf numFmtId="164" fontId="7" fillId="0" borderId="9" xfId="2" applyNumberFormat="1" applyFont="1" applyFill="1" applyBorder="1" applyAlignment="1">
      <alignment horizontal="right" vertical="center"/>
    </xf>
    <xf numFmtId="165" fontId="7" fillId="0" borderId="9" xfId="2" applyNumberFormat="1" applyFont="1" applyFill="1" applyBorder="1" applyAlignment="1">
      <alignment horizontal="right" vertical="center"/>
    </xf>
    <xf numFmtId="0" fontId="15" fillId="0" borderId="14" xfId="2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right" vertical="center" wrapText="1"/>
    </xf>
    <xf numFmtId="0" fontId="24" fillId="0" borderId="14" xfId="2" applyFont="1" applyFill="1" applyBorder="1" applyAlignment="1">
      <alignment vertical="center" wrapText="1"/>
    </xf>
    <xf numFmtId="165" fontId="24" fillId="0" borderId="14" xfId="2" applyNumberFormat="1" applyFont="1" applyFill="1" applyBorder="1" applyAlignment="1">
      <alignment horizontal="right" vertical="center" wrapText="1"/>
    </xf>
    <xf numFmtId="0" fontId="24" fillId="0" borderId="14" xfId="0" applyFont="1" applyFill="1" applyBorder="1" applyAlignment="1">
      <alignment horizontal="center" vertical="center" wrapText="1"/>
    </xf>
    <xf numFmtId="166" fontId="24" fillId="0" borderId="14" xfId="2" applyNumberFormat="1" applyFont="1" applyFill="1" applyBorder="1" applyAlignment="1">
      <alignment horizontal="right" vertical="center" wrapText="1"/>
    </xf>
    <xf numFmtId="0" fontId="6" fillId="0" borderId="0" xfId="6" applyFont="1" applyFill="1" applyAlignment="1">
      <alignment horizontal="center" vertical="center"/>
    </xf>
    <xf numFmtId="165" fontId="21" fillId="0" borderId="14" xfId="0" applyNumberFormat="1" applyFont="1" applyBorder="1" applyAlignment="1">
      <alignment horizontal="right" vertical="center" readingOrder="1"/>
    </xf>
    <xf numFmtId="165" fontId="21" fillId="5" borderId="14" xfId="0" applyNumberFormat="1" applyFont="1" applyFill="1" applyBorder="1" applyAlignment="1">
      <alignment vertical="center" readingOrder="1"/>
    </xf>
    <xf numFmtId="0" fontId="31" fillId="0" borderId="9" xfId="0" applyFont="1" applyFill="1" applyBorder="1" applyAlignment="1">
      <alignment horizontal="center" vertical="center"/>
    </xf>
    <xf numFmtId="164" fontId="31" fillId="0" borderId="9" xfId="0" applyNumberFormat="1" applyFont="1" applyFill="1" applyBorder="1" applyAlignment="1">
      <alignment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/>
    </xf>
    <xf numFmtId="164" fontId="28" fillId="0" borderId="9" xfId="0" applyNumberFormat="1" applyFont="1" applyFill="1" applyBorder="1" applyAlignment="1">
      <alignment vertical="center"/>
    </xf>
    <xf numFmtId="0" fontId="28" fillId="0" borderId="9" xfId="0" applyFont="1" applyFill="1" applyBorder="1" applyAlignment="1">
      <alignment vertical="center" wrapText="1"/>
    </xf>
    <xf numFmtId="0" fontId="31" fillId="0" borderId="9" xfId="0" applyFont="1" applyFill="1" applyBorder="1" applyAlignment="1">
      <alignment vertical="center" wrapText="1"/>
    </xf>
    <xf numFmtId="3" fontId="28" fillId="0" borderId="9" xfId="0" applyNumberFormat="1" applyFont="1" applyFill="1" applyBorder="1" applyAlignment="1">
      <alignment vertical="center"/>
    </xf>
    <xf numFmtId="0" fontId="28" fillId="0" borderId="9" xfId="0" applyFont="1" applyFill="1" applyBorder="1" applyAlignment="1" applyProtection="1">
      <alignment horizontal="left" vertical="center" wrapText="1"/>
    </xf>
    <xf numFmtId="3" fontId="31" fillId="0" borderId="9" xfId="0" applyNumberFormat="1" applyFont="1" applyFill="1" applyBorder="1" applyAlignment="1">
      <alignment vertical="center"/>
    </xf>
    <xf numFmtId="164" fontId="31" fillId="0" borderId="4" xfId="0" applyNumberFormat="1" applyFont="1" applyFill="1" applyBorder="1" applyAlignment="1">
      <alignment vertical="center"/>
    </xf>
    <xf numFmtId="3" fontId="28" fillId="0" borderId="11" xfId="0" applyNumberFormat="1" applyFont="1" applyFill="1" applyBorder="1" applyAlignment="1">
      <alignment vertical="center"/>
    </xf>
    <xf numFmtId="3" fontId="31" fillId="0" borderId="11" xfId="0" applyNumberFormat="1" applyFont="1" applyFill="1" applyBorder="1" applyAlignment="1">
      <alignment vertical="center"/>
    </xf>
    <xf numFmtId="0" fontId="0" fillId="0" borderId="14" xfId="0" applyBorder="1"/>
    <xf numFmtId="3" fontId="31" fillId="0" borderId="4" xfId="0" applyNumberFormat="1" applyFont="1" applyFill="1" applyBorder="1" applyAlignment="1">
      <alignment vertical="center"/>
    </xf>
    <xf numFmtId="3" fontId="31" fillId="0" borderId="5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164" fontId="8" fillId="0" borderId="9" xfId="0" applyNumberFormat="1" applyFont="1" applyFill="1" applyBorder="1" applyAlignment="1">
      <alignment horizontal="right" vertical="center"/>
    </xf>
    <xf numFmtId="3" fontId="9" fillId="0" borderId="9" xfId="0" applyNumberFormat="1" applyFont="1" applyBorder="1" applyAlignment="1">
      <alignment horizontal="right" vertical="center"/>
    </xf>
    <xf numFmtId="0" fontId="9" fillId="0" borderId="9" xfId="0" applyFont="1" applyFill="1" applyBorder="1" applyAlignment="1">
      <alignment vertical="center"/>
    </xf>
    <xf numFmtId="3" fontId="16" fillId="0" borderId="14" xfId="2" applyNumberFormat="1" applyFont="1" applyFill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3" fontId="20" fillId="0" borderId="14" xfId="2" applyNumberFormat="1" applyFont="1" applyFill="1" applyBorder="1" applyAlignment="1">
      <alignment horizontal="right" vertical="center"/>
    </xf>
    <xf numFmtId="3" fontId="9" fillId="0" borderId="9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/>
    </xf>
    <xf numFmtId="0" fontId="8" fillId="5" borderId="14" xfId="0" applyFont="1" applyFill="1" applyBorder="1"/>
    <xf numFmtId="0" fontId="9" fillId="5" borderId="14" xfId="0" applyFont="1" applyFill="1" applyBorder="1"/>
    <xf numFmtId="164" fontId="16" fillId="5" borderId="14" xfId="0" applyNumberFormat="1" applyFont="1" applyFill="1" applyBorder="1" applyAlignment="1" applyProtection="1">
      <alignment vertical="center" wrapText="1" readingOrder="1"/>
    </xf>
    <xf numFmtId="164" fontId="8" fillId="5" borderId="14" xfId="0" applyNumberFormat="1" applyFont="1" applyFill="1" applyBorder="1"/>
    <xf numFmtId="0" fontId="8" fillId="0" borderId="14" xfId="0" applyFont="1" applyFill="1" applyBorder="1"/>
    <xf numFmtId="0" fontId="9" fillId="0" borderId="14" xfId="0" applyFont="1" applyFill="1" applyBorder="1"/>
    <xf numFmtId="164" fontId="8" fillId="0" borderId="14" xfId="0" applyNumberFormat="1" applyFont="1" applyFill="1" applyBorder="1"/>
    <xf numFmtId="164" fontId="8" fillId="5" borderId="14" xfId="4" applyNumberFormat="1" applyFont="1" applyFill="1" applyBorder="1" applyAlignment="1">
      <alignment horizontal="right" vertical="center" wrapText="1"/>
    </xf>
    <xf numFmtId="3" fontId="8" fillId="5" borderId="14" xfId="4" applyNumberFormat="1" applyFont="1" applyFill="1" applyBorder="1" applyAlignment="1">
      <alignment horizontal="right" vertical="center" wrapText="1"/>
    </xf>
    <xf numFmtId="167" fontId="31" fillId="5" borderId="14" xfId="0" applyNumberFormat="1" applyFont="1" applyFill="1" applyBorder="1" applyAlignment="1">
      <alignment horizontal="right" vertical="center" wrapText="1"/>
    </xf>
    <xf numFmtId="167" fontId="31" fillId="5" borderId="14" xfId="0" applyNumberFormat="1" applyFont="1" applyFill="1" applyBorder="1" applyAlignment="1">
      <alignment horizontal="center" vertical="center" wrapText="1"/>
    </xf>
    <xf numFmtId="0" fontId="0" fillId="5" borderId="0" xfId="0" applyFill="1"/>
    <xf numFmtId="164" fontId="16" fillId="5" borderId="14" xfId="0" applyNumberFormat="1" applyFont="1" applyFill="1" applyBorder="1" applyAlignment="1">
      <alignment horizontal="right" vertical="center"/>
    </xf>
    <xf numFmtId="3" fontId="16" fillId="5" borderId="14" xfId="0" applyNumberFormat="1" applyFont="1" applyFill="1" applyBorder="1" applyAlignment="1">
      <alignment horizontal="right" vertical="center"/>
    </xf>
    <xf numFmtId="3" fontId="9" fillId="5" borderId="14" xfId="0" applyNumberFormat="1" applyFont="1" applyFill="1" applyBorder="1"/>
    <xf numFmtId="0" fontId="8" fillId="5" borderId="14" xfId="0" applyFont="1" applyFill="1" applyBorder="1" applyAlignment="1">
      <alignment vertical="center" wrapText="1"/>
    </xf>
    <xf numFmtId="3" fontId="8" fillId="5" borderId="14" xfId="0" applyNumberFormat="1" applyFont="1" applyFill="1" applyBorder="1" applyAlignment="1">
      <alignment horizontal="right"/>
    </xf>
    <xf numFmtId="0" fontId="35" fillId="5" borderId="14" xfId="8" applyFont="1" applyFill="1" applyBorder="1" applyAlignment="1">
      <alignment vertical="center" wrapText="1"/>
    </xf>
    <xf numFmtId="3" fontId="35" fillId="5" borderId="14" xfId="8" applyNumberFormat="1" applyFont="1" applyFill="1" applyBorder="1" applyAlignment="1">
      <alignment vertical="center" wrapText="1"/>
    </xf>
    <xf numFmtId="0" fontId="16" fillId="5" borderId="14" xfId="4" applyNumberFormat="1" applyFont="1" applyFill="1" applyBorder="1" applyAlignment="1" applyProtection="1">
      <alignment vertical="center" wrapText="1" readingOrder="1"/>
    </xf>
    <xf numFmtId="3" fontId="16" fillId="5" borderId="14" xfId="4" applyNumberFormat="1" applyFont="1" applyFill="1" applyBorder="1" applyAlignment="1" applyProtection="1">
      <alignment vertical="center" wrapText="1" readingOrder="1"/>
    </xf>
    <xf numFmtId="164" fontId="8" fillId="5" borderId="14" xfId="0" applyNumberFormat="1" applyFont="1" applyFill="1" applyBorder="1" applyAlignment="1">
      <alignment horizontal="right" vertical="center" wrapText="1"/>
    </xf>
    <xf numFmtId="0" fontId="8" fillId="5" borderId="14" xfId="0" applyFont="1" applyFill="1" applyBorder="1" applyAlignment="1">
      <alignment horizontal="right" vertical="center" wrapText="1"/>
    </xf>
    <xf numFmtId="0" fontId="8" fillId="5" borderId="14" xfId="0" applyFont="1" applyFill="1" applyBorder="1" applyAlignment="1">
      <alignment horizontal="center" vertical="center" wrapText="1"/>
    </xf>
    <xf numFmtId="164" fontId="8" fillId="5" borderId="14" xfId="2" applyNumberFormat="1" applyFont="1" applyFill="1" applyBorder="1" applyAlignment="1">
      <alignment horizontal="right" vertical="center" wrapText="1"/>
    </xf>
    <xf numFmtId="164" fontId="8" fillId="5" borderId="14" xfId="0" applyNumberFormat="1" applyFont="1" applyFill="1" applyBorder="1" applyAlignment="1">
      <alignment horizontal="right" vertical="center"/>
    </xf>
    <xf numFmtId="167" fontId="16" fillId="5" borderId="14" xfId="0" applyNumberFormat="1" applyFont="1" applyFill="1" applyBorder="1" applyAlignment="1" applyProtection="1">
      <alignment horizontal="right" vertical="center" wrapText="1" readingOrder="1"/>
    </xf>
    <xf numFmtId="167" fontId="16" fillId="5" borderId="14" xfId="0" applyNumberFormat="1" applyFont="1" applyFill="1" applyBorder="1" applyAlignment="1" applyProtection="1">
      <alignment vertical="center" wrapText="1" readingOrder="1"/>
    </xf>
    <xf numFmtId="164" fontId="35" fillId="5" borderId="14" xfId="6" applyNumberFormat="1" applyFont="1" applyFill="1" applyBorder="1" applyAlignment="1">
      <alignment horizontal="right" vertical="center"/>
    </xf>
    <xf numFmtId="164" fontId="25" fillId="5" borderId="14" xfId="6" applyNumberFormat="1" applyFont="1" applyFill="1" applyBorder="1" applyAlignment="1">
      <alignment horizontal="right" vertical="center"/>
    </xf>
    <xf numFmtId="164" fontId="39" fillId="5" borderId="14" xfId="6" applyNumberFormat="1" applyFont="1" applyFill="1" applyBorder="1" applyAlignment="1">
      <alignment horizontal="right" vertical="center"/>
    </xf>
    <xf numFmtId="0" fontId="4" fillId="0" borderId="0" xfId="0" applyFont="1"/>
    <xf numFmtId="0" fontId="4" fillId="5" borderId="14" xfId="0" applyFont="1" applyFill="1" applyBorder="1"/>
    <xf numFmtId="165" fontId="4" fillId="5" borderId="14" xfId="0" applyNumberFormat="1" applyFont="1" applyFill="1" applyBorder="1"/>
    <xf numFmtId="0" fontId="4" fillId="5" borderId="14" xfId="0" applyFont="1" applyFill="1" applyBorder="1" applyAlignment="1">
      <alignment horizontal="right" wrapText="1"/>
    </xf>
    <xf numFmtId="0" fontId="4" fillId="5" borderId="14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horizontal="right" vertical="center" wrapText="1"/>
    </xf>
    <xf numFmtId="164" fontId="4" fillId="5" borderId="14" xfId="0" applyNumberFormat="1" applyFont="1" applyFill="1" applyBorder="1" applyAlignment="1">
      <alignment horizontal="right" vertical="center" wrapText="1"/>
    </xf>
    <xf numFmtId="165" fontId="4" fillId="5" borderId="14" xfId="0" applyNumberFormat="1" applyFont="1" applyFill="1" applyBorder="1" applyAlignment="1">
      <alignment horizontal="right" vertical="center" wrapText="1"/>
    </xf>
    <xf numFmtId="3" fontId="4" fillId="5" borderId="14" xfId="0" applyNumberFormat="1" applyFont="1" applyFill="1" applyBorder="1" applyAlignment="1">
      <alignment horizontal="right" vertical="center" wrapText="1"/>
    </xf>
    <xf numFmtId="0" fontId="4" fillId="5" borderId="14" xfId="0" applyFont="1" applyFill="1" applyBorder="1" applyAlignment="1">
      <alignment horizontal="center" vertical="center" wrapText="1"/>
    </xf>
    <xf numFmtId="165" fontId="4" fillId="5" borderId="14" xfId="2" applyNumberFormat="1" applyFont="1" applyFill="1" applyBorder="1" applyAlignment="1">
      <alignment horizontal="right" vertical="center" wrapText="1"/>
    </xf>
    <xf numFmtId="164" fontId="4" fillId="5" borderId="14" xfId="2" applyNumberFormat="1" applyFont="1" applyFill="1" applyBorder="1" applyAlignment="1">
      <alignment horizontal="right" vertical="center" wrapText="1"/>
    </xf>
    <xf numFmtId="0" fontId="62" fillId="5" borderId="0" xfId="8" applyFont="1" applyFill="1" applyBorder="1" applyAlignment="1"/>
    <xf numFmtId="0" fontId="35" fillId="5" borderId="14" xfId="8" applyFont="1" applyFill="1" applyBorder="1" applyAlignment="1"/>
    <xf numFmtId="164" fontId="35" fillId="5" borderId="14" xfId="8" applyNumberFormat="1" applyFont="1" applyFill="1" applyBorder="1" applyAlignment="1"/>
    <xf numFmtId="0" fontId="31" fillId="0" borderId="4" xfId="0" applyFont="1" applyFill="1" applyBorder="1" applyAlignment="1">
      <alignment horizontal="center" vertical="center"/>
    </xf>
    <xf numFmtId="0" fontId="50" fillId="0" borderId="21" xfId="0" applyFont="1" applyBorder="1"/>
    <xf numFmtId="3" fontId="8" fillId="5" borderId="14" xfId="0" applyNumberFormat="1" applyFont="1" applyFill="1" applyBorder="1"/>
    <xf numFmtId="0" fontId="7" fillId="5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right" vertical="center"/>
    </xf>
    <xf numFmtId="164" fontId="16" fillId="5" borderId="21" xfId="0" applyNumberFormat="1" applyFont="1" applyFill="1" applyBorder="1" applyAlignment="1" applyProtection="1">
      <alignment horizontal="right" vertical="center" readingOrder="1"/>
    </xf>
    <xf numFmtId="0" fontId="16" fillId="5" borderId="18" xfId="0" applyNumberFormat="1" applyFont="1" applyFill="1" applyBorder="1" applyAlignment="1" applyProtection="1">
      <alignment horizontal="right" vertical="center" wrapText="1" readingOrder="1"/>
    </xf>
    <xf numFmtId="164" fontId="16" fillId="5" borderId="18" xfId="0" applyNumberFormat="1" applyFont="1" applyFill="1" applyBorder="1" applyAlignment="1" applyProtection="1">
      <alignment horizontal="right" vertical="center" readingOrder="1"/>
    </xf>
    <xf numFmtId="165" fontId="16" fillId="5" borderId="18" xfId="0" applyNumberFormat="1" applyFont="1" applyFill="1" applyBorder="1" applyAlignment="1" applyProtection="1">
      <alignment horizontal="right" vertical="center" readingOrder="1"/>
    </xf>
    <xf numFmtId="165" fontId="16" fillId="5" borderId="19" xfId="0" applyNumberFormat="1" applyFont="1" applyFill="1" applyBorder="1" applyAlignment="1" applyProtection="1">
      <alignment horizontal="right" vertical="center" readingOrder="1"/>
    </xf>
    <xf numFmtId="0" fontId="16" fillId="5" borderId="14" xfId="0" applyNumberFormat="1" applyFont="1" applyFill="1" applyBorder="1" applyAlignment="1" applyProtection="1">
      <alignment horizontal="right" vertical="center" readingOrder="1"/>
    </xf>
    <xf numFmtId="0" fontId="9" fillId="5" borderId="14" xfId="0" applyFont="1" applyFill="1" applyBorder="1" applyAlignment="1">
      <alignment vertical="center" wrapText="1"/>
    </xf>
    <xf numFmtId="3" fontId="20" fillId="7" borderId="14" xfId="0" applyNumberFormat="1" applyFont="1" applyFill="1" applyBorder="1" applyAlignment="1" applyProtection="1">
      <alignment vertical="center" wrapText="1" shrinkToFit="1"/>
      <protection locked="0"/>
    </xf>
    <xf numFmtId="164" fontId="16" fillId="5" borderId="14" xfId="70" applyNumberFormat="1" applyFont="1" applyFill="1" applyBorder="1" applyAlignment="1" applyProtection="1">
      <alignment vertical="center" readingOrder="1"/>
    </xf>
    <xf numFmtId="0" fontId="35" fillId="5" borderId="14" xfId="0" applyFont="1" applyFill="1" applyBorder="1" applyAlignment="1">
      <alignment vertical="center"/>
    </xf>
    <xf numFmtId="165" fontId="16" fillId="5" borderId="14" xfId="70" applyNumberFormat="1" applyFont="1" applyFill="1" applyBorder="1" applyAlignment="1" applyProtection="1">
      <alignment vertical="center" readingOrder="1"/>
    </xf>
    <xf numFmtId="165" fontId="20" fillId="5" borderId="14" xfId="70" applyNumberFormat="1" applyFont="1" applyFill="1" applyBorder="1" applyAlignment="1" applyProtection="1">
      <alignment vertical="center" readingOrder="1"/>
    </xf>
    <xf numFmtId="0" fontId="16" fillId="5" borderId="14" xfId="0" applyNumberFormat="1" applyFont="1" applyFill="1" applyBorder="1" applyAlignment="1" applyProtection="1">
      <alignment horizontal="right" vertical="center" wrapText="1" readingOrder="1"/>
    </xf>
    <xf numFmtId="164" fontId="16" fillId="5" borderId="14" xfId="0" applyNumberFormat="1" applyFont="1" applyFill="1" applyBorder="1" applyAlignment="1" applyProtection="1">
      <alignment horizontal="right" vertical="center" readingOrder="1"/>
    </xf>
    <xf numFmtId="165" fontId="16" fillId="5" borderId="14" xfId="0" applyNumberFormat="1" applyFont="1" applyFill="1" applyBorder="1" applyAlignment="1" applyProtection="1">
      <alignment horizontal="right" vertical="center" readingOrder="1"/>
    </xf>
    <xf numFmtId="165" fontId="16" fillId="5" borderId="14" xfId="0" applyNumberFormat="1" applyFont="1" applyFill="1" applyBorder="1" applyAlignment="1" applyProtection="1">
      <alignment vertical="center" readingOrder="1"/>
    </xf>
    <xf numFmtId="165" fontId="8" fillId="5" borderId="14" xfId="0" applyNumberFormat="1" applyFont="1" applyFill="1" applyBorder="1"/>
    <xf numFmtId="164" fontId="8" fillId="5" borderId="4" xfId="0" applyNumberFormat="1" applyFont="1" applyFill="1" applyBorder="1" applyAlignment="1">
      <alignment vertical="center"/>
    </xf>
    <xf numFmtId="165" fontId="8" fillId="5" borderId="4" xfId="0" applyNumberFormat="1" applyFont="1" applyFill="1" applyBorder="1" applyAlignment="1">
      <alignment vertical="center"/>
    </xf>
    <xf numFmtId="164" fontId="23" fillId="5" borderId="22" xfId="0" applyNumberFormat="1" applyFont="1" applyFill="1" applyBorder="1" applyAlignment="1" applyProtection="1">
      <alignment horizontal="right" vertical="center" readingOrder="1"/>
    </xf>
    <xf numFmtId="165" fontId="16" fillId="5" borderId="22" xfId="0" applyNumberFormat="1" applyFont="1" applyFill="1" applyBorder="1" applyAlignment="1" applyProtection="1">
      <alignment horizontal="right" vertical="center" readingOrder="1"/>
    </xf>
    <xf numFmtId="164" fontId="16" fillId="5" borderId="22" xfId="0" applyNumberFormat="1" applyFont="1" applyFill="1" applyBorder="1" applyAlignment="1" applyProtection="1">
      <alignment horizontal="right" vertical="center" readingOrder="1"/>
    </xf>
    <xf numFmtId="165" fontId="16" fillId="5" borderId="23" xfId="0" applyNumberFormat="1" applyFont="1" applyFill="1" applyBorder="1" applyAlignment="1" applyProtection="1">
      <alignment horizontal="right" vertical="center" readingOrder="1"/>
    </xf>
    <xf numFmtId="0" fontId="9" fillId="5" borderId="17" xfId="0" applyFont="1" applyFill="1" applyBorder="1"/>
    <xf numFmtId="0" fontId="25" fillId="5" borderId="14" xfId="8" applyFont="1" applyFill="1" applyBorder="1" applyAlignment="1">
      <alignment vertical="center" wrapText="1"/>
    </xf>
    <xf numFmtId="165" fontId="16" fillId="5" borderId="26" xfId="0" applyNumberFormat="1" applyFont="1" applyFill="1" applyBorder="1" applyAlignment="1" applyProtection="1">
      <alignment vertical="center" wrapText="1" readingOrder="1"/>
    </xf>
    <xf numFmtId="164" fontId="22" fillId="5" borderId="14" xfId="0" applyNumberFormat="1" applyFont="1" applyFill="1" applyBorder="1" applyAlignment="1" applyProtection="1">
      <alignment vertical="center" readingOrder="1"/>
    </xf>
    <xf numFmtId="164" fontId="16" fillId="5" borderId="27" xfId="0" applyNumberFormat="1" applyFont="1" applyFill="1" applyBorder="1" applyAlignment="1" applyProtection="1">
      <alignment horizontal="right" vertical="center" readingOrder="1"/>
    </xf>
    <xf numFmtId="165" fontId="16" fillId="5" borderId="25" xfId="0" applyNumberFormat="1" applyFont="1" applyFill="1" applyBorder="1" applyAlignment="1" applyProtection="1">
      <alignment horizontal="right" vertical="center" readingOrder="1"/>
    </xf>
    <xf numFmtId="0" fontId="16" fillId="5" borderId="14" xfId="4" applyNumberFormat="1" applyFont="1" applyFill="1" applyBorder="1" applyAlignment="1" applyProtection="1">
      <alignment vertical="center" readingOrder="1"/>
    </xf>
    <xf numFmtId="165" fontId="16" fillId="5" borderId="14" xfId="4" applyNumberFormat="1" applyFont="1" applyFill="1" applyBorder="1" applyAlignment="1" applyProtection="1">
      <alignment horizontal="right" vertical="center" readingOrder="1"/>
    </xf>
    <xf numFmtId="164" fontId="31" fillId="5" borderId="14" xfId="0" applyNumberFormat="1" applyFont="1" applyFill="1" applyBorder="1" applyAlignment="1">
      <alignment vertical="center"/>
    </xf>
    <xf numFmtId="164" fontId="9" fillId="0" borderId="14" xfId="0" applyNumberFormat="1" applyFont="1" applyFill="1" applyBorder="1" applyAlignment="1">
      <alignment horizontal="right" vertical="center"/>
    </xf>
    <xf numFmtId="0" fontId="28" fillId="4" borderId="14" xfId="0" applyFont="1" applyFill="1" applyBorder="1" applyAlignment="1">
      <alignment vertical="top" wrapText="1"/>
    </xf>
    <xf numFmtId="3" fontId="28" fillId="4" borderId="14" xfId="0" applyNumberFormat="1" applyFont="1" applyFill="1" applyBorder="1" applyAlignment="1">
      <alignment vertical="top" wrapText="1"/>
    </xf>
    <xf numFmtId="0" fontId="9" fillId="4" borderId="14" xfId="0" applyFont="1" applyFill="1" applyBorder="1" applyAlignment="1">
      <alignment vertical="top" wrapText="1"/>
    </xf>
    <xf numFmtId="0" fontId="25" fillId="0" borderId="0" xfId="0" applyFont="1"/>
    <xf numFmtId="0" fontId="35" fillId="0" borderId="0" xfId="0" applyFont="1"/>
    <xf numFmtId="0" fontId="35" fillId="0" borderId="0" xfId="0" applyFont="1" applyAlignment="1">
      <alignment wrapText="1"/>
    </xf>
    <xf numFmtId="0" fontId="54" fillId="0" borderId="14" xfId="0" applyFont="1" applyBorder="1"/>
    <xf numFmtId="0" fontId="54" fillId="0" borderId="14" xfId="0" applyFont="1" applyBorder="1" applyAlignment="1">
      <alignment wrapText="1"/>
    </xf>
    <xf numFmtId="0" fontId="64" fillId="4" borderId="30" xfId="0" applyFont="1" applyFill="1" applyBorder="1" applyAlignment="1">
      <alignment vertical="top" wrapText="1"/>
    </xf>
    <xf numFmtId="0" fontId="9" fillId="0" borderId="28" xfId="0" applyFont="1" applyFill="1" applyBorder="1" applyAlignment="1">
      <alignment vertical="center" wrapText="1"/>
    </xf>
    <xf numFmtId="0" fontId="9" fillId="4" borderId="28" xfId="0" applyFont="1" applyFill="1" applyBorder="1" applyAlignment="1">
      <alignment vertical="center" wrapText="1"/>
    </xf>
    <xf numFmtId="0" fontId="9" fillId="0" borderId="28" xfId="0" applyFont="1" applyBorder="1" applyAlignment="1"/>
    <xf numFmtId="164" fontId="20" fillId="0" borderId="28" xfId="70" applyNumberFormat="1" applyFont="1" applyFill="1" applyBorder="1" applyAlignment="1" applyProtection="1">
      <alignment vertical="center" readingOrder="1"/>
    </xf>
    <xf numFmtId="0" fontId="20" fillId="0" borderId="22" xfId="0" applyNumberFormat="1" applyFont="1" applyFill="1" applyBorder="1" applyAlignment="1" applyProtection="1">
      <alignment horizontal="right" vertical="center" readingOrder="1"/>
    </xf>
    <xf numFmtId="0" fontId="17" fillId="0" borderId="23" xfId="0" applyNumberFormat="1" applyFont="1" applyFill="1" applyBorder="1" applyAlignment="1" applyProtection="1">
      <alignment horizontal="left" vertical="center" readingOrder="1"/>
    </xf>
    <xf numFmtId="164" fontId="17" fillId="0" borderId="17" xfId="0" applyNumberFormat="1" applyFont="1" applyFill="1" applyBorder="1" applyAlignment="1" applyProtection="1">
      <alignment vertical="center" readingOrder="1"/>
    </xf>
    <xf numFmtId="167" fontId="9" fillId="4" borderId="14" xfId="1" applyNumberFormat="1" applyFont="1" applyFill="1" applyBorder="1" applyAlignment="1">
      <alignment vertical="top" wrapText="1"/>
    </xf>
    <xf numFmtId="165" fontId="15" fillId="0" borderId="9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" fontId="15" fillId="4" borderId="14" xfId="0" applyNumberFormat="1" applyFont="1" applyFill="1" applyBorder="1" applyAlignment="1">
      <alignment vertical="top" wrapText="1"/>
    </xf>
    <xf numFmtId="3" fontId="4" fillId="4" borderId="14" xfId="0" applyNumberFormat="1" applyFont="1" applyFill="1" applyBorder="1" applyAlignment="1">
      <alignment vertical="top" wrapText="1"/>
    </xf>
    <xf numFmtId="3" fontId="15" fillId="4" borderId="14" xfId="0" applyNumberFormat="1" applyFont="1" applyFill="1" applyBorder="1" applyAlignment="1">
      <alignment horizontal="right" vertical="center" wrapText="1"/>
    </xf>
    <xf numFmtId="0" fontId="65" fillId="0" borderId="14" xfId="0" applyFont="1" applyFill="1" applyBorder="1" applyAlignment="1">
      <alignment vertical="center" wrapText="1"/>
    </xf>
    <xf numFmtId="37" fontId="28" fillId="0" borderId="14" xfId="94" applyNumberFormat="1" applyFont="1" applyFill="1" applyBorder="1" applyAlignment="1">
      <alignment horizontal="right"/>
    </xf>
    <xf numFmtId="0" fontId="33" fillId="5" borderId="14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center" wrapText="1"/>
    </xf>
    <xf numFmtId="167" fontId="24" fillId="0" borderId="14" xfId="0" applyNumberFormat="1" applyFont="1" applyBorder="1"/>
    <xf numFmtId="167" fontId="4" fillId="0" borderId="14" xfId="0" applyNumberFormat="1" applyFont="1" applyBorder="1"/>
    <xf numFmtId="0" fontId="28" fillId="0" borderId="14" xfId="0" applyNumberFormat="1" applyFont="1" applyBorder="1"/>
    <xf numFmtId="165" fontId="9" fillId="0" borderId="14" xfId="0" applyNumberFormat="1" applyFont="1" applyFill="1" applyBorder="1" applyAlignment="1">
      <alignment horizontal="right" vertical="center"/>
    </xf>
    <xf numFmtId="0" fontId="28" fillId="0" borderId="14" xfId="0" applyNumberFormat="1" applyFont="1" applyBorder="1" applyAlignment="1">
      <alignment horizontal="left" vertical="center" wrapText="1"/>
    </xf>
    <xf numFmtId="165" fontId="8" fillId="0" borderId="14" xfId="0" applyNumberFormat="1" applyFont="1" applyFill="1" applyBorder="1" applyAlignment="1">
      <alignment horizontal="right" vertical="center"/>
    </xf>
    <xf numFmtId="0" fontId="20" fillId="0" borderId="18" xfId="0" applyFont="1" applyBorder="1" applyAlignment="1">
      <alignment vertical="center" wrapText="1" readingOrder="1"/>
    </xf>
    <xf numFmtId="0" fontId="20" fillId="0" borderId="24" xfId="0" applyFont="1" applyBorder="1" applyAlignment="1">
      <alignment horizontal="left" vertical="center" wrapText="1" readingOrder="1"/>
    </xf>
    <xf numFmtId="0" fontId="20" fillId="0" borderId="24" xfId="0" applyFont="1" applyBorder="1" applyAlignment="1">
      <alignment horizontal="left" vertical="center" wrapText="1" shrinkToFit="1" readingOrder="1"/>
    </xf>
    <xf numFmtId="0" fontId="20" fillId="0" borderId="18" xfId="0" applyFont="1" applyBorder="1" applyAlignment="1">
      <alignment horizontal="left" vertical="center" readingOrder="1"/>
    </xf>
    <xf numFmtId="0" fontId="20" fillId="0" borderId="18" xfId="0" applyFont="1" applyBorder="1" applyAlignment="1">
      <alignment vertical="center" readingOrder="1"/>
    </xf>
    <xf numFmtId="0" fontId="20" fillId="0" borderId="24" xfId="0" applyFont="1" applyBorder="1" applyAlignment="1">
      <alignment horizontal="left" vertical="center" shrinkToFit="1" readingOrder="1"/>
    </xf>
    <xf numFmtId="164" fontId="21" fillId="0" borderId="18" xfId="0" applyNumberFormat="1" applyFont="1" applyBorder="1" applyAlignment="1">
      <alignment horizontal="right" vertical="center" wrapText="1" readingOrder="1"/>
    </xf>
    <xf numFmtId="165" fontId="66" fillId="0" borderId="18" xfId="0" applyNumberFormat="1" applyFont="1" applyBorder="1" applyAlignment="1">
      <alignment horizontal="right" vertical="center" readingOrder="1"/>
    </xf>
    <xf numFmtId="0" fontId="20" fillId="0" borderId="0" xfId="0" applyFont="1" applyBorder="1"/>
    <xf numFmtId="0" fontId="10" fillId="0" borderId="14" xfId="8" applyFont="1" applyFill="1" applyBorder="1" applyAlignment="1">
      <alignment horizontal="center" vertical="center" wrapText="1"/>
    </xf>
    <xf numFmtId="0" fontId="15" fillId="0" borderId="14" xfId="8" applyFont="1" applyFill="1" applyBorder="1" applyAlignment="1">
      <alignment horizontal="right" vertical="center" wrapText="1"/>
    </xf>
    <xf numFmtId="165" fontId="15" fillId="0" borderId="14" xfId="8" applyNumberFormat="1" applyFont="1" applyFill="1" applyBorder="1" applyAlignment="1">
      <alignment horizontal="right" vertical="center" wrapText="1"/>
    </xf>
    <xf numFmtId="0" fontId="15" fillId="0" borderId="14" xfId="0" applyFont="1" applyBorder="1" applyAlignment="1">
      <alignment wrapText="1"/>
    </xf>
    <xf numFmtId="3" fontId="24" fillId="0" borderId="14" xfId="8" applyNumberFormat="1" applyFont="1" applyFill="1" applyBorder="1" applyAlignment="1">
      <alignment horizontal="right" vertical="center" wrapText="1"/>
    </xf>
    <xf numFmtId="165" fontId="4" fillId="0" borderId="14" xfId="8" applyNumberFormat="1" applyFont="1" applyFill="1" applyBorder="1" applyAlignment="1">
      <alignment horizontal="right" vertical="center" wrapText="1"/>
    </xf>
    <xf numFmtId="0" fontId="28" fillId="5" borderId="14" xfId="0" applyFont="1" applyFill="1" applyBorder="1" applyAlignment="1">
      <alignment vertical="center"/>
    </xf>
    <xf numFmtId="3" fontId="20" fillId="5" borderId="14" xfId="0" applyNumberFormat="1" applyFont="1" applyFill="1" applyBorder="1" applyAlignment="1">
      <alignment vertical="center"/>
    </xf>
    <xf numFmtId="0" fontId="28" fillId="5" borderId="14" xfId="0" applyFont="1" applyFill="1" applyBorder="1" applyAlignment="1">
      <alignment vertical="center" wrapText="1"/>
    </xf>
    <xf numFmtId="3" fontId="15" fillId="5" borderId="14" xfId="0" applyNumberFormat="1" applyFont="1" applyFill="1" applyBorder="1" applyAlignment="1">
      <alignment vertical="center" wrapText="1"/>
    </xf>
    <xf numFmtId="3" fontId="15" fillId="0" borderId="14" xfId="0" applyNumberFormat="1" applyFont="1" applyFill="1" applyBorder="1" applyAlignment="1">
      <alignment vertical="center" wrapText="1"/>
    </xf>
    <xf numFmtId="164" fontId="8" fillId="5" borderId="14" xfId="0" applyNumberFormat="1" applyFont="1" applyFill="1" applyBorder="1" applyAlignment="1">
      <alignment horizontal="right" vertical="center" wrapText="1"/>
    </xf>
    <xf numFmtId="0" fontId="28" fillId="0" borderId="14" xfId="0" applyFont="1" applyFill="1" applyBorder="1" applyAlignment="1">
      <alignment vertical="center"/>
    </xf>
    <xf numFmtId="0" fontId="4" fillId="4" borderId="14" xfId="0" applyFont="1" applyFill="1" applyBorder="1" applyAlignment="1">
      <alignment vertical="top" wrapText="1"/>
    </xf>
    <xf numFmtId="0" fontId="8" fillId="4" borderId="14" xfId="0" applyFont="1" applyFill="1" applyBorder="1" applyAlignment="1">
      <alignment vertical="top" wrapText="1"/>
    </xf>
    <xf numFmtId="0" fontId="6" fillId="0" borderId="0" xfId="6" applyFont="1" applyFill="1" applyAlignment="1">
      <alignment horizontal="center" vertical="center"/>
    </xf>
    <xf numFmtId="0" fontId="67" fillId="0" borderId="18" xfId="0" applyFont="1" applyBorder="1" applyAlignment="1">
      <alignment vertical="center" readingOrder="1"/>
    </xf>
    <xf numFmtId="165" fontId="21" fillId="0" borderId="18" xfId="0" applyNumberFormat="1" applyFont="1" applyBorder="1" applyAlignment="1">
      <alignment horizontal="right" vertical="center" readingOrder="1"/>
    </xf>
    <xf numFmtId="164" fontId="21" fillId="0" borderId="18" xfId="0" applyNumberFormat="1" applyFont="1" applyBorder="1" applyAlignment="1">
      <alignment horizontal="right" vertical="center" readingOrder="1"/>
    </xf>
    <xf numFmtId="165" fontId="33" fillId="0" borderId="18" xfId="0" applyNumberFormat="1" applyFont="1" applyBorder="1" applyAlignment="1">
      <alignment horizontal="right" vertical="center" readingOrder="1"/>
    </xf>
    <xf numFmtId="0" fontId="9" fillId="4" borderId="14" xfId="0" applyFont="1" applyFill="1" applyBorder="1" applyAlignment="1">
      <alignment wrapText="1"/>
    </xf>
    <xf numFmtId="167" fontId="9" fillId="4" borderId="14" xfId="1" applyNumberFormat="1" applyFont="1" applyFill="1" applyBorder="1" applyAlignment="1">
      <alignment wrapText="1"/>
    </xf>
    <xf numFmtId="0" fontId="9" fillId="4" borderId="14" xfId="0" applyFont="1" applyFill="1" applyBorder="1" applyAlignment="1">
      <alignment horizontal="left" vertical="center" wrapText="1"/>
    </xf>
    <xf numFmtId="0" fontId="43" fillId="4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167" fontId="9" fillId="4" borderId="14" xfId="1" applyNumberFormat="1" applyFont="1" applyFill="1" applyBorder="1" applyAlignment="1">
      <alignment horizontal="center" vertical="center" wrapText="1"/>
    </xf>
    <xf numFmtId="165" fontId="43" fillId="0" borderId="14" xfId="0" applyNumberFormat="1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left" vertical="center" wrapText="1"/>
    </xf>
    <xf numFmtId="167" fontId="15" fillId="4" borderId="14" xfId="1" applyNumberFormat="1" applyFont="1" applyFill="1" applyBorder="1" applyAlignment="1">
      <alignment horizontal="center" vertical="center" wrapText="1"/>
    </xf>
    <xf numFmtId="0" fontId="68" fillId="0" borderId="0" xfId="0" applyFont="1"/>
    <xf numFmtId="0" fontId="63" fillId="0" borderId="0" xfId="0" applyFont="1"/>
    <xf numFmtId="0" fontId="35" fillId="0" borderId="14" xfId="0" applyFont="1" applyBorder="1"/>
    <xf numFmtId="0" fontId="35" fillId="0" borderId="14" xfId="0" applyFont="1" applyBorder="1" applyAlignment="1">
      <alignment wrapText="1"/>
    </xf>
    <xf numFmtId="0" fontId="25" fillId="8" borderId="0" xfId="0" applyFont="1" applyFill="1"/>
    <xf numFmtId="0" fontId="25" fillId="0" borderId="14" xfId="0" applyFont="1" applyBorder="1" applyAlignment="1">
      <alignment wrapText="1"/>
    </xf>
    <xf numFmtId="168" fontId="28" fillId="0" borderId="9" xfId="0" applyNumberFormat="1" applyFont="1" applyFill="1" applyBorder="1" applyAlignment="1">
      <alignment vertical="center"/>
    </xf>
    <xf numFmtId="167" fontId="28" fillId="0" borderId="9" xfId="58" applyNumberFormat="1" applyFont="1" applyFill="1" applyBorder="1" applyAlignment="1">
      <alignment vertical="center"/>
    </xf>
    <xf numFmtId="0" fontId="39" fillId="0" borderId="9" xfId="0" applyFont="1" applyFill="1" applyBorder="1" applyAlignment="1">
      <alignment vertical="center"/>
    </xf>
    <xf numFmtId="176" fontId="39" fillId="0" borderId="9" xfId="2" applyNumberFormat="1" applyFont="1" applyFill="1" applyBorder="1" applyAlignment="1">
      <alignment horizontal="right" vertical="center" wrapText="1"/>
    </xf>
    <xf numFmtId="0" fontId="28" fillId="5" borderId="14" xfId="2" applyFont="1" applyFill="1" applyBorder="1" applyAlignment="1">
      <alignment horizontal="left" vertical="center" wrapText="1"/>
    </xf>
    <xf numFmtId="0" fontId="28" fillId="5" borderId="9" xfId="0" applyFont="1" applyFill="1" applyBorder="1" applyAlignment="1">
      <alignment vertical="center"/>
    </xf>
    <xf numFmtId="177" fontId="39" fillId="0" borderId="9" xfId="2" applyNumberFormat="1" applyFont="1" applyFill="1" applyBorder="1" applyAlignment="1">
      <alignment horizontal="right" vertical="center" wrapText="1"/>
    </xf>
    <xf numFmtId="176" fontId="28" fillId="0" borderId="9" xfId="2" applyNumberFormat="1" applyFont="1" applyFill="1" applyBorder="1" applyAlignment="1">
      <alignment horizontal="right" vertical="center" wrapText="1"/>
    </xf>
    <xf numFmtId="37" fontId="28" fillId="0" borderId="9" xfId="0" applyNumberFormat="1" applyFont="1" applyFill="1" applyBorder="1" applyAlignment="1">
      <alignment vertical="center"/>
    </xf>
    <xf numFmtId="0" fontId="15" fillId="4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right" vertical="center" wrapText="1"/>
    </xf>
    <xf numFmtId="41" fontId="9" fillId="4" borderId="14" xfId="0" applyNumberFormat="1" applyFont="1" applyFill="1" applyBorder="1" applyAlignment="1">
      <alignment horizontal="right" vertical="center" wrapText="1"/>
    </xf>
    <xf numFmtId="0" fontId="31" fillId="5" borderId="14" xfId="90" quotePrefix="1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left" vertical="center" wrapText="1"/>
    </xf>
    <xf numFmtId="164" fontId="17" fillId="0" borderId="14" xfId="90" applyNumberFormat="1" applyFont="1" applyFill="1" applyBorder="1" applyAlignment="1" applyProtection="1">
      <alignment vertical="center" readingOrder="1"/>
    </xf>
    <xf numFmtId="164" fontId="16" fillId="0" borderId="14" xfId="90" applyNumberFormat="1" applyFont="1" applyFill="1" applyBorder="1" applyAlignment="1" applyProtection="1">
      <alignment vertical="center" readingOrder="1"/>
    </xf>
    <xf numFmtId="165" fontId="16" fillId="0" borderId="14" xfId="90" applyNumberFormat="1" applyFont="1" applyFill="1" applyBorder="1" applyAlignment="1" applyProtection="1">
      <alignment vertical="center" wrapText="1" readingOrder="1"/>
    </xf>
    <xf numFmtId="37" fontId="15" fillId="4" borderId="14" xfId="0" applyNumberFormat="1" applyFont="1" applyFill="1" applyBorder="1" applyAlignment="1">
      <alignment horizontal="right" vertical="center" wrapText="1"/>
    </xf>
    <xf numFmtId="3" fontId="15" fillId="4" borderId="14" xfId="0" applyNumberFormat="1" applyFont="1" applyFill="1" applyBorder="1" applyAlignment="1">
      <alignment horizontal="right" vertical="top" wrapText="1"/>
    </xf>
    <xf numFmtId="0" fontId="61" fillId="0" borderId="28" xfId="8" applyFont="1" applyBorder="1" applyAlignment="1">
      <alignment vertical="center" wrapText="1"/>
    </xf>
    <xf numFmtId="0" fontId="54" fillId="0" borderId="28" xfId="8" applyFont="1" applyBorder="1" applyAlignment="1">
      <alignment vertical="center" wrapText="1"/>
    </xf>
    <xf numFmtId="178" fontId="9" fillId="4" borderId="14" xfId="1" applyNumberFormat="1" applyFont="1" applyFill="1" applyBorder="1" applyAlignment="1">
      <alignment vertical="top" wrapText="1"/>
    </xf>
    <xf numFmtId="0" fontId="54" fillId="5" borderId="14" xfId="0" applyFont="1" applyFill="1" applyBorder="1"/>
    <xf numFmtId="0" fontId="54" fillId="5" borderId="14" xfId="0" applyFont="1" applyFill="1" applyBorder="1" applyAlignment="1">
      <alignment wrapText="1"/>
    </xf>
    <xf numFmtId="0" fontId="25" fillId="5" borderId="0" xfId="0" applyFont="1" applyFill="1"/>
    <xf numFmtId="0" fontId="20" fillId="5" borderId="14" xfId="71" applyFont="1" applyFill="1" applyBorder="1" applyAlignment="1">
      <alignment horizontal="left" vertical="center"/>
    </xf>
    <xf numFmtId="164" fontId="20" fillId="0" borderId="14" xfId="0" applyNumberFormat="1" applyFont="1" applyFill="1" applyBorder="1" applyAlignment="1" applyProtection="1">
      <alignment horizontal="left" vertical="center"/>
    </xf>
    <xf numFmtId="0" fontId="28" fillId="0" borderId="14" xfId="0" applyFont="1" applyBorder="1" applyAlignment="1">
      <alignment horizontal="left"/>
    </xf>
    <xf numFmtId="172" fontId="28" fillId="0" borderId="14" xfId="68" applyNumberFormat="1" applyFont="1" applyBorder="1" applyAlignment="1">
      <alignment horizontal="right" wrapText="1" readingOrder="1"/>
    </xf>
    <xf numFmtId="172" fontId="20" fillId="0" borderId="14" xfId="68" applyNumberFormat="1" applyFont="1" applyFill="1" applyBorder="1" applyAlignment="1" applyProtection="1">
      <alignment horizontal="right" vertical="center" wrapText="1" readingOrder="1"/>
    </xf>
    <xf numFmtId="164" fontId="20" fillId="0" borderId="28" xfId="4" applyNumberFormat="1" applyFont="1" applyFill="1" applyBorder="1" applyAlignment="1" applyProtection="1">
      <alignment horizontal="right" vertical="center" readingOrder="1"/>
    </xf>
    <xf numFmtId="164" fontId="8" fillId="5" borderId="1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164" fontId="16" fillId="0" borderId="28" xfId="0" applyNumberFormat="1" applyFont="1" applyFill="1" applyBorder="1" applyAlignment="1" applyProtection="1">
      <alignment horizontal="right" vertical="center" readingOrder="1"/>
    </xf>
    <xf numFmtId="164" fontId="17" fillId="0" borderId="28" xfId="0" applyNumberFormat="1" applyFont="1" applyFill="1" applyBorder="1" applyAlignment="1" applyProtection="1">
      <alignment horizontal="right" vertical="center" readingOrder="1"/>
    </xf>
    <xf numFmtId="0" fontId="28" fillId="5" borderId="26" xfId="70" applyFont="1" applyFill="1" applyBorder="1" applyAlignment="1">
      <alignment horizontal="right" vertical="center"/>
    </xf>
    <xf numFmtId="0" fontId="28" fillId="5" borderId="28" xfId="70" applyFont="1" applyFill="1" applyBorder="1" applyAlignment="1">
      <alignment horizontal="right" vertical="center"/>
    </xf>
    <xf numFmtId="0" fontId="20" fillId="5" borderId="28" xfId="71" applyFont="1" applyFill="1" applyBorder="1" applyAlignment="1">
      <alignment horizontal="right" vertical="center"/>
    </xf>
    <xf numFmtId="0" fontId="20" fillId="0" borderId="14" xfId="0" applyNumberFormat="1" applyFont="1" applyFill="1" applyBorder="1" applyAlignment="1" applyProtection="1">
      <alignment horizontal="left" vertical="center" wrapText="1" readingOrder="1"/>
    </xf>
    <xf numFmtId="165" fontId="20" fillId="0" borderId="14" xfId="0" applyNumberFormat="1" applyFont="1" applyFill="1" applyBorder="1" applyAlignment="1" applyProtection="1">
      <alignment horizontal="right" vertical="center" wrapText="1" readingOrder="1"/>
    </xf>
    <xf numFmtId="0" fontId="16" fillId="5" borderId="14" xfId="4" applyNumberFormat="1" applyFont="1" applyFill="1" applyBorder="1" applyAlignment="1" applyProtection="1">
      <alignment horizontal="center" vertical="center" wrapText="1" readingOrder="1"/>
    </xf>
    <xf numFmtId="0" fontId="8" fillId="5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/>
    </xf>
    <xf numFmtId="0" fontId="28" fillId="0" borderId="14" xfId="0" applyFont="1" applyFill="1" applyBorder="1" applyAlignment="1">
      <alignment horizontal="left" vertical="center" wrapText="1"/>
    </xf>
    <xf numFmtId="167" fontId="28" fillId="0" borderId="14" xfId="1" applyNumberFormat="1" applyFont="1" applyFill="1" applyBorder="1" applyAlignment="1">
      <alignment horizontal="center" vertical="center" wrapText="1"/>
    </xf>
    <xf numFmtId="0" fontId="69" fillId="0" borderId="9" xfId="0" applyFont="1" applyBorder="1" applyAlignment="1">
      <alignment wrapText="1"/>
    </xf>
    <xf numFmtId="0" fontId="70" fillId="0" borderId="9" xfId="0" applyFont="1" applyBorder="1" applyAlignment="1">
      <alignment wrapText="1"/>
    </xf>
    <xf numFmtId="0" fontId="25" fillId="5" borderId="14" xfId="0" applyFont="1" applyFill="1" applyBorder="1" applyAlignment="1">
      <alignment wrapText="1"/>
    </xf>
    <xf numFmtId="0" fontId="24" fillId="5" borderId="14" xfId="0" applyFont="1" applyFill="1" applyBorder="1" applyAlignment="1">
      <alignment vertical="center" wrapText="1"/>
    </xf>
    <xf numFmtId="165" fontId="24" fillId="5" borderId="14" xfId="0" applyNumberFormat="1" applyFont="1" applyFill="1" applyBorder="1" applyAlignment="1">
      <alignment vertical="center" wrapText="1"/>
    </xf>
    <xf numFmtId="0" fontId="15" fillId="4" borderId="14" xfId="0" applyFont="1" applyFill="1" applyBorder="1" applyAlignment="1">
      <alignment vertical="center" wrapText="1"/>
    </xf>
    <xf numFmtId="37" fontId="15" fillId="4" borderId="14" xfId="1" applyNumberFormat="1" applyFont="1" applyFill="1" applyBorder="1" applyAlignment="1">
      <alignment vertical="center" wrapText="1"/>
    </xf>
    <xf numFmtId="0" fontId="15" fillId="4" borderId="14" xfId="0" applyFont="1" applyFill="1" applyBorder="1" applyAlignment="1">
      <alignment horizontal="right" vertical="center" wrapText="1"/>
    </xf>
    <xf numFmtId="167" fontId="15" fillId="4" borderId="14" xfId="1" applyNumberFormat="1" applyFont="1" applyFill="1" applyBorder="1" applyAlignment="1">
      <alignment horizontal="right" vertical="center" wrapText="1"/>
    </xf>
    <xf numFmtId="0" fontId="15" fillId="4" borderId="14" xfId="0" applyFont="1" applyFill="1" applyBorder="1" applyAlignment="1">
      <alignment horizontal="right" vertical="top" wrapText="1"/>
    </xf>
    <xf numFmtId="0" fontId="50" fillId="4" borderId="14" xfId="0" applyFont="1" applyFill="1" applyBorder="1" applyAlignment="1">
      <alignment vertical="top" wrapText="1"/>
    </xf>
    <xf numFmtId="167" fontId="50" fillId="4" borderId="14" xfId="1" applyNumberFormat="1" applyFont="1" applyFill="1" applyBorder="1" applyAlignment="1">
      <alignment vertical="top" wrapText="1"/>
    </xf>
    <xf numFmtId="166" fontId="4" fillId="5" borderId="14" xfId="2" applyNumberFormat="1" applyFont="1" applyFill="1" applyBorder="1" applyAlignment="1">
      <alignment horizontal="right" vertical="center" wrapText="1"/>
    </xf>
    <xf numFmtId="165" fontId="15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right"/>
    </xf>
    <xf numFmtId="3" fontId="7" fillId="5" borderId="14" xfId="0" applyNumberFormat="1" applyFont="1" applyFill="1" applyBorder="1"/>
    <xf numFmtId="165" fontId="21" fillId="0" borderId="32" xfId="0" applyNumberFormat="1" applyFont="1" applyFill="1" applyBorder="1" applyAlignment="1" applyProtection="1">
      <alignment horizontal="right" vertical="center" readingOrder="1"/>
    </xf>
    <xf numFmtId="164" fontId="20" fillId="0" borderId="23" xfId="0" applyNumberFormat="1" applyFont="1" applyFill="1" applyBorder="1" applyAlignment="1" applyProtection="1">
      <alignment horizontal="right" vertical="center" readingOrder="1"/>
    </xf>
    <xf numFmtId="164" fontId="20" fillId="0" borderId="17" xfId="0" applyNumberFormat="1" applyFont="1" applyFill="1" applyBorder="1" applyAlignment="1" applyProtection="1">
      <alignment vertical="center" readingOrder="1"/>
    </xf>
    <xf numFmtId="165" fontId="20" fillId="0" borderId="32" xfId="0" applyNumberFormat="1" applyFont="1" applyFill="1" applyBorder="1" applyAlignment="1" applyProtection="1">
      <alignment horizontal="right" vertical="center" readingOrder="1"/>
    </xf>
    <xf numFmtId="0" fontId="25" fillId="0" borderId="17" xfId="0" applyFont="1" applyBorder="1" applyAlignment="1">
      <alignment vertical="center"/>
    </xf>
    <xf numFmtId="3" fontId="20" fillId="3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5" borderId="21" xfId="0" applyNumberFormat="1" applyFont="1" applyFill="1" applyBorder="1" applyAlignment="1" applyProtection="1">
      <alignment vertical="center" wrapText="1" readingOrder="1"/>
    </xf>
    <xf numFmtId="164" fontId="16" fillId="5" borderId="25" xfId="0" applyNumberFormat="1" applyFont="1" applyFill="1" applyBorder="1" applyAlignment="1" applyProtection="1">
      <alignment horizontal="right" vertical="center" readingOrder="1"/>
    </xf>
    <xf numFmtId="165" fontId="16" fillId="5" borderId="33" xfId="0" applyNumberFormat="1" applyFont="1" applyFill="1" applyBorder="1" applyAlignment="1" applyProtection="1">
      <alignment vertical="center" readingOrder="1"/>
    </xf>
    <xf numFmtId="0" fontId="9" fillId="0" borderId="31" xfId="0" applyFont="1" applyBorder="1"/>
    <xf numFmtId="165" fontId="21" fillId="0" borderId="14" xfId="0" applyNumberFormat="1" applyFont="1" applyFill="1" applyBorder="1" applyAlignment="1" applyProtection="1">
      <alignment horizontal="right" vertical="center" readingOrder="1"/>
    </xf>
    <xf numFmtId="0" fontId="16" fillId="0" borderId="19" xfId="0" applyNumberFormat="1" applyFont="1" applyFill="1" applyBorder="1" applyAlignment="1" applyProtection="1">
      <alignment horizontal="right" vertical="center" readingOrder="1"/>
    </xf>
    <xf numFmtId="0" fontId="28" fillId="0" borderId="4" xfId="0" applyFont="1" applyFill="1" applyBorder="1" applyAlignment="1">
      <alignment vertical="center"/>
    </xf>
    <xf numFmtId="0" fontId="44" fillId="0" borderId="9" xfId="0" applyFont="1" applyFill="1" applyBorder="1" applyAlignment="1">
      <alignment vertical="center"/>
    </xf>
    <xf numFmtId="164" fontId="44" fillId="0" borderId="9" xfId="0" applyNumberFormat="1" applyFont="1" applyFill="1" applyBorder="1" applyAlignment="1">
      <alignment vertical="center"/>
    </xf>
    <xf numFmtId="3" fontId="44" fillId="0" borderId="9" xfId="0" applyNumberFormat="1" applyFont="1" applyFill="1" applyBorder="1" applyAlignment="1">
      <alignment vertical="center"/>
    </xf>
    <xf numFmtId="3" fontId="44" fillId="0" borderId="11" xfId="0" applyNumberFormat="1" applyFont="1" applyFill="1" applyBorder="1" applyAlignment="1">
      <alignment vertical="center"/>
    </xf>
    <xf numFmtId="0" fontId="20" fillId="0" borderId="24" xfId="0" applyNumberFormat="1" applyFont="1" applyFill="1" applyBorder="1" applyAlignment="1" applyProtection="1">
      <alignment vertical="center" shrinkToFit="1" readingOrder="1"/>
    </xf>
    <xf numFmtId="165" fontId="20" fillId="0" borderId="19" xfId="0" applyNumberFormat="1" applyFont="1" applyFill="1" applyBorder="1" applyAlignment="1" applyProtection="1">
      <alignment vertical="center" wrapText="1" readingOrder="1"/>
    </xf>
    <xf numFmtId="0" fontId="20" fillId="0" borderId="14" xfId="0" applyNumberFormat="1" applyFont="1" applyFill="1" applyBorder="1" applyAlignment="1" applyProtection="1">
      <alignment vertical="center" shrinkToFit="1" readingOrder="1"/>
    </xf>
    <xf numFmtId="165" fontId="41" fillId="0" borderId="14" xfId="0" applyNumberFormat="1" applyFont="1" applyFill="1" applyBorder="1" applyAlignment="1" applyProtection="1">
      <alignment horizontal="right" vertical="center" readingOrder="1"/>
    </xf>
    <xf numFmtId="0" fontId="36" fillId="0" borderId="14" xfId="0" applyFont="1" applyBorder="1" applyAlignment="1">
      <alignment vertical="center"/>
    </xf>
    <xf numFmtId="3" fontId="17" fillId="3" borderId="14" xfId="0" applyNumberFormat="1" applyFont="1" applyFill="1" applyBorder="1" applyAlignment="1" applyProtection="1">
      <alignment horizontal="right" vertical="center" wrapText="1" shrinkToFit="1"/>
      <protection locked="0"/>
    </xf>
    <xf numFmtId="165" fontId="22" fillId="0" borderId="14" xfId="0" applyNumberFormat="1" applyFont="1" applyFill="1" applyBorder="1" applyAlignment="1" applyProtection="1">
      <alignment horizontal="right" vertical="center" readingOrder="1"/>
    </xf>
    <xf numFmtId="0" fontId="35" fillId="0" borderId="14" xfId="0" applyFont="1" applyBorder="1" applyAlignment="1">
      <alignment vertical="center"/>
    </xf>
    <xf numFmtId="3" fontId="16" fillId="3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5" borderId="0" xfId="0" applyFont="1" applyFill="1"/>
    <xf numFmtId="0" fontId="31" fillId="5" borderId="14" xfId="90" quotePrefix="1" applyFont="1" applyFill="1" applyBorder="1" applyAlignment="1">
      <alignment horizontal="right" vertical="center"/>
    </xf>
    <xf numFmtId="0" fontId="16" fillId="5" borderId="14" xfId="0" applyFont="1" applyFill="1" applyBorder="1" applyAlignment="1">
      <alignment vertical="center" wrapText="1"/>
    </xf>
    <xf numFmtId="0" fontId="16" fillId="5" borderId="14" xfId="0" applyNumberFormat="1" applyFont="1" applyFill="1" applyBorder="1" applyAlignment="1" applyProtection="1">
      <alignment horizontal="left" vertical="center" wrapText="1" readingOrder="1"/>
    </xf>
    <xf numFmtId="0" fontId="16" fillId="5" borderId="14" xfId="4" applyNumberFormat="1" applyFont="1" applyFill="1" applyBorder="1" applyAlignment="1" applyProtection="1">
      <alignment horizontal="left" vertical="center" wrapText="1" readingOrder="1"/>
    </xf>
    <xf numFmtId="0" fontId="16" fillId="5" borderId="18" xfId="0" applyNumberFormat="1" applyFont="1" applyFill="1" applyBorder="1" applyAlignment="1" applyProtection="1">
      <alignment horizontal="left" vertical="center" wrapText="1" readingOrder="1"/>
    </xf>
    <xf numFmtId="165" fontId="7" fillId="0" borderId="14" xfId="0" applyNumberFormat="1" applyFont="1" applyBorder="1" applyAlignment="1">
      <alignment wrapText="1"/>
    </xf>
    <xf numFmtId="0" fontId="8" fillId="5" borderId="4" xfId="0" applyFont="1" applyFill="1" applyBorder="1" applyAlignment="1">
      <alignment horizontal="right" vertical="center" wrapText="1"/>
    </xf>
    <xf numFmtId="0" fontId="8" fillId="5" borderId="5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horizontal="left" vertical="top"/>
    </xf>
    <xf numFmtId="0" fontId="8" fillId="5" borderId="15" xfId="0" applyFont="1" applyFill="1" applyBorder="1" applyAlignment="1">
      <alignment vertical="center" wrapText="1"/>
    </xf>
    <xf numFmtId="0" fontId="35" fillId="5" borderId="14" xfId="8" applyFont="1" applyFill="1" applyBorder="1" applyAlignment="1">
      <alignment horizontal="center" vertical="center" wrapText="1"/>
    </xf>
    <xf numFmtId="0" fontId="16" fillId="5" borderId="19" xfId="0" applyNumberFormat="1" applyFont="1" applyFill="1" applyBorder="1" applyAlignment="1" applyProtection="1">
      <alignment horizontal="right" vertical="center" readingOrder="1"/>
    </xf>
    <xf numFmtId="0" fontId="16" fillId="5" borderId="14" xfId="0" applyNumberFormat="1" applyFont="1" applyFill="1" applyBorder="1" applyAlignment="1" applyProtection="1">
      <alignment vertical="center" wrapText="1" readingOrder="1"/>
    </xf>
    <xf numFmtId="0" fontId="54" fillId="0" borderId="14" xfId="0" applyFont="1" applyFill="1" applyBorder="1"/>
    <xf numFmtId="0" fontId="25" fillId="0" borderId="14" xfId="0" applyFont="1" applyFill="1" applyBorder="1"/>
    <xf numFmtId="37" fontId="4" fillId="0" borderId="14" xfId="0" applyNumberFormat="1" applyFont="1" applyBorder="1"/>
    <xf numFmtId="0" fontId="8" fillId="5" borderId="14" xfId="4" applyFont="1" applyFill="1" applyBorder="1" applyAlignment="1">
      <alignment vertical="center" wrapText="1"/>
    </xf>
    <xf numFmtId="0" fontId="16" fillId="5" borderId="14" xfId="6" applyNumberFormat="1" applyFont="1" applyFill="1" applyBorder="1" applyAlignment="1" applyProtection="1">
      <alignment horizontal="left" vertical="center" wrapText="1" readingOrder="1"/>
    </xf>
    <xf numFmtId="0" fontId="16" fillId="5" borderId="14" xfId="2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right"/>
    </xf>
    <xf numFmtId="0" fontId="20" fillId="5" borderId="14" xfId="0" applyNumberFormat="1" applyFont="1" applyFill="1" applyBorder="1" applyAlignment="1" applyProtection="1">
      <alignment vertical="center" wrapText="1" readingOrder="1"/>
    </xf>
    <xf numFmtId="0" fontId="8" fillId="5" borderId="14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left" vertical="center" wrapText="1"/>
    </xf>
    <xf numFmtId="0" fontId="35" fillId="5" borderId="14" xfId="8" applyFont="1" applyFill="1" applyBorder="1" applyAlignment="1">
      <alignment horizontal="right" vertical="center" wrapText="1"/>
    </xf>
    <xf numFmtId="0" fontId="28" fillId="0" borderId="14" xfId="8" applyFont="1" applyBorder="1" applyAlignment="1">
      <alignment wrapText="1"/>
    </xf>
    <xf numFmtId="0" fontId="28" fillId="0" borderId="14" xfId="8" applyFont="1" applyBorder="1" applyAlignment="1">
      <alignment vertical="center" wrapText="1"/>
    </xf>
    <xf numFmtId="0" fontId="20" fillId="0" borderId="18" xfId="0" applyNumberFormat="1" applyFont="1" applyFill="1" applyBorder="1" applyAlignment="1" applyProtection="1">
      <alignment horizontal="left" vertical="center" wrapText="1" readingOrder="1"/>
    </xf>
    <xf numFmtId="164" fontId="16" fillId="0" borderId="18" xfId="0" applyNumberFormat="1" applyFont="1" applyFill="1" applyBorder="1" applyAlignment="1">
      <alignment horizontal="right" vertical="center" wrapText="1"/>
    </xf>
    <xf numFmtId="164" fontId="20" fillId="0" borderId="18" xfId="0" applyNumberFormat="1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left" vertical="center"/>
    </xf>
    <xf numFmtId="0" fontId="16" fillId="0" borderId="18" xfId="0" applyNumberFormat="1" applyFont="1" applyFill="1" applyBorder="1" applyAlignment="1" applyProtection="1">
      <alignment horizontal="left" vertical="center" wrapText="1" readingOrder="1"/>
    </xf>
    <xf numFmtId="0" fontId="16" fillId="0" borderId="18" xfId="0" applyFont="1" applyFill="1" applyBorder="1" applyAlignment="1">
      <alignment vertical="center"/>
    </xf>
    <xf numFmtId="164" fontId="16" fillId="0" borderId="18" xfId="0" applyNumberFormat="1" applyFont="1" applyFill="1" applyBorder="1" applyAlignment="1">
      <alignment horizontal="right" vertical="center"/>
    </xf>
    <xf numFmtId="169" fontId="20" fillId="0" borderId="18" xfId="0" applyNumberFormat="1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164" fontId="40" fillId="0" borderId="18" xfId="0" applyNumberFormat="1" applyFont="1" applyFill="1" applyBorder="1" applyAlignment="1">
      <alignment horizontal="right" vertical="center"/>
    </xf>
    <xf numFmtId="0" fontId="20" fillId="6" borderId="18" xfId="0" applyFont="1" applyFill="1" applyBorder="1" applyAlignment="1">
      <alignment vertical="center"/>
    </xf>
    <xf numFmtId="0" fontId="20" fillId="0" borderId="18" xfId="0" applyFont="1" applyBorder="1" applyAlignment="1">
      <alignment vertical="center"/>
    </xf>
    <xf numFmtId="3" fontId="16" fillId="0" borderId="18" xfId="0" applyNumberFormat="1" applyFont="1" applyFill="1" applyBorder="1" applyAlignment="1">
      <alignment horizontal="right" vertical="center" wrapText="1"/>
    </xf>
    <xf numFmtId="3" fontId="20" fillId="0" borderId="18" xfId="0" applyNumberFormat="1" applyFont="1" applyFill="1" applyBorder="1" applyAlignment="1" applyProtection="1">
      <alignment horizontal="right" vertical="center" readingOrder="1"/>
    </xf>
    <xf numFmtId="3" fontId="16" fillId="0" borderId="18" xfId="0" applyNumberFormat="1" applyFont="1" applyFill="1" applyBorder="1" applyAlignment="1" applyProtection="1">
      <alignment horizontal="right" vertical="center" readingOrder="1"/>
    </xf>
    <xf numFmtId="0" fontId="16" fillId="5" borderId="14" xfId="2" applyFont="1" applyFill="1" applyBorder="1" applyAlignment="1">
      <alignment horizontal="left" vertical="center"/>
    </xf>
    <xf numFmtId="0" fontId="16" fillId="5" borderId="14" xfId="2" applyFont="1" applyFill="1" applyBorder="1" applyAlignment="1">
      <alignment vertical="center" wrapText="1"/>
    </xf>
    <xf numFmtId="0" fontId="28" fillId="0" borderId="9" xfId="0" applyFont="1" applyBorder="1" applyAlignment="1"/>
    <xf numFmtId="164" fontId="8" fillId="0" borderId="14" xfId="0" applyNumberFormat="1" applyFont="1" applyBorder="1"/>
    <xf numFmtId="0" fontId="30" fillId="0" borderId="14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33" fillId="0" borderId="0" xfId="0" applyFont="1"/>
    <xf numFmtId="0" fontId="4" fillId="4" borderId="14" xfId="0" applyFont="1" applyFill="1" applyBorder="1" applyAlignment="1">
      <alignment horizontal="center" wrapText="1"/>
    </xf>
    <xf numFmtId="0" fontId="4" fillId="4" borderId="29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wrapText="1"/>
    </xf>
    <xf numFmtId="0" fontId="43" fillId="4" borderId="14" xfId="0" applyFont="1" applyFill="1" applyBorder="1" applyAlignment="1">
      <alignment vertical="center" wrapText="1"/>
    </xf>
    <xf numFmtId="0" fontId="22" fillId="5" borderId="14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0" fontId="22" fillId="5" borderId="14" xfId="0" applyNumberFormat="1" applyFont="1" applyFill="1" applyBorder="1" applyAlignment="1" applyProtection="1">
      <alignment horizontal="left" vertical="center" wrapText="1" readingOrder="1"/>
    </xf>
    <xf numFmtId="0" fontId="22" fillId="5" borderId="14" xfId="2" applyFont="1" applyFill="1" applyBorder="1" applyAlignment="1">
      <alignment horizontal="left" vertical="center" wrapText="1"/>
    </xf>
    <xf numFmtId="0" fontId="22" fillId="5" borderId="14" xfId="6" applyNumberFormat="1" applyFont="1" applyFill="1" applyBorder="1" applyAlignment="1" applyProtection="1">
      <alignment horizontal="left" vertical="center" wrapText="1" readingOrder="1"/>
    </xf>
    <xf numFmtId="0" fontId="4" fillId="5" borderId="14" xfId="2" applyFont="1" applyFill="1" applyBorder="1" applyAlignment="1">
      <alignment horizontal="right" vertical="center" wrapText="1"/>
    </xf>
    <xf numFmtId="0" fontId="4" fillId="5" borderId="14" xfId="2" applyFont="1" applyFill="1" applyBorder="1" applyAlignment="1">
      <alignment vertical="center" wrapText="1"/>
    </xf>
    <xf numFmtId="0" fontId="4" fillId="5" borderId="14" xfId="4" applyFont="1" applyFill="1" applyBorder="1" applyAlignment="1">
      <alignment vertical="center" wrapText="1"/>
    </xf>
    <xf numFmtId="0" fontId="21" fillId="0" borderId="14" xfId="2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33" fillId="0" borderId="14" xfId="0" applyFont="1" applyBorder="1"/>
    <xf numFmtId="0" fontId="15" fillId="5" borderId="14" xfId="0" applyFont="1" applyFill="1" applyBorder="1" applyAlignment="1">
      <alignment vertical="center"/>
    </xf>
    <xf numFmtId="165" fontId="21" fillId="0" borderId="14" xfId="0" applyNumberFormat="1" applyFont="1" applyFill="1" applyBorder="1" applyAlignment="1">
      <alignment horizontal="right" vertical="center" wrapText="1"/>
    </xf>
    <xf numFmtId="165" fontId="21" fillId="0" borderId="14" xfId="0" applyNumberFormat="1" applyFont="1" applyBorder="1" applyAlignment="1">
      <alignment horizontal="right" vertical="center" wrapText="1"/>
    </xf>
    <xf numFmtId="0" fontId="30" fillId="0" borderId="14" xfId="0" applyFont="1" applyBorder="1" applyAlignment="1">
      <alignment horizontal="center" vertical="center" wrapText="1"/>
    </xf>
    <xf numFmtId="165" fontId="21" fillId="0" borderId="14" xfId="0" applyNumberFormat="1" applyFont="1" applyFill="1" applyBorder="1" applyAlignment="1">
      <alignment horizontal="center" vertical="center" wrapText="1"/>
    </xf>
    <xf numFmtId="167" fontId="30" fillId="0" borderId="14" xfId="77" applyNumberFormat="1" applyFont="1" applyBorder="1" applyAlignment="1">
      <alignment horizontal="center" vertical="center" wrapText="1"/>
    </xf>
    <xf numFmtId="165" fontId="30" fillId="0" borderId="14" xfId="0" quotePrefix="1" applyNumberFormat="1" applyFont="1" applyFill="1" applyBorder="1" applyAlignment="1">
      <alignment horizontal="center" vertical="center" wrapText="1"/>
    </xf>
    <xf numFmtId="3" fontId="30" fillId="0" borderId="14" xfId="0" applyNumberFormat="1" applyFont="1" applyFill="1" applyBorder="1" applyAlignment="1">
      <alignment horizontal="right" vertical="center"/>
    </xf>
    <xf numFmtId="3" fontId="30" fillId="0" borderId="14" xfId="0" applyNumberFormat="1" applyFont="1" applyFill="1" applyBorder="1" applyAlignment="1">
      <alignment horizontal="right" vertical="center" wrapText="1"/>
    </xf>
    <xf numFmtId="0" fontId="71" fillId="0" borderId="0" xfId="6" applyNumberFormat="1" applyFont="1" applyFill="1" applyBorder="1" applyAlignment="1" applyProtection="1">
      <alignment vertical="center" readingOrder="1"/>
    </xf>
    <xf numFmtId="0" fontId="49" fillId="0" borderId="0" xfId="6" applyNumberFormat="1" applyFont="1" applyFill="1" applyBorder="1" applyAlignment="1" applyProtection="1">
      <alignment horizontal="center" vertical="center" readingOrder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3" fontId="9" fillId="0" borderId="14" xfId="7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vertical="center"/>
    </xf>
    <xf numFmtId="164" fontId="9" fillId="0" borderId="14" xfId="0" applyNumberFormat="1" applyFont="1" applyFill="1" applyBorder="1" applyAlignment="1">
      <alignment horizontal="right" vertical="center"/>
    </xf>
    <xf numFmtId="164" fontId="8" fillId="5" borderId="14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164" fontId="9" fillId="0" borderId="20" xfId="0" applyNumberFormat="1" applyFont="1" applyFill="1" applyBorder="1" applyAlignment="1">
      <alignment horizontal="right" vertical="center"/>
    </xf>
    <xf numFmtId="164" fontId="9" fillId="0" borderId="28" xfId="0" applyNumberFormat="1" applyFont="1" applyFill="1" applyBorder="1" applyAlignment="1">
      <alignment horizontal="right" vertical="center"/>
    </xf>
    <xf numFmtId="164" fontId="9" fillId="0" borderId="29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top"/>
    </xf>
    <xf numFmtId="0" fontId="8" fillId="2" borderId="14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wrapText="1"/>
    </xf>
    <xf numFmtId="0" fontId="4" fillId="4" borderId="29" xfId="0" applyFont="1" applyFill="1" applyBorder="1" applyAlignment="1">
      <alignment horizontal="center" wrapText="1"/>
    </xf>
    <xf numFmtId="0" fontId="4" fillId="4" borderId="28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6" fillId="0" borderId="0" xfId="0" applyFont="1" applyFill="1" applyAlignment="1">
      <alignment vertical="center" wrapText="1"/>
    </xf>
    <xf numFmtId="0" fontId="4" fillId="4" borderId="14" xfId="0" applyFont="1" applyFill="1" applyBorder="1" applyAlignment="1"/>
    <xf numFmtId="0" fontId="15" fillId="4" borderId="14" xfId="0" applyFont="1" applyFill="1" applyBorder="1" applyAlignment="1">
      <alignment horizontal="center" wrapText="1"/>
    </xf>
    <xf numFmtId="43" fontId="4" fillId="4" borderId="14" xfId="0" applyNumberFormat="1" applyFont="1" applyFill="1" applyBorder="1" applyAlignment="1">
      <alignment vertical="center" wrapText="1"/>
    </xf>
    <xf numFmtId="0" fontId="73" fillId="0" borderId="0" xfId="0" applyFont="1"/>
    <xf numFmtId="0" fontId="30" fillId="0" borderId="14" xfId="0" applyFont="1" applyFill="1" applyBorder="1" applyAlignment="1">
      <alignment vertical="center" wrapText="1"/>
    </xf>
    <xf numFmtId="43" fontId="30" fillId="0" borderId="14" xfId="1" applyFont="1" applyFill="1" applyBorder="1" applyAlignment="1">
      <alignment horizontal="right" vertical="center"/>
    </xf>
    <xf numFmtId="0" fontId="15" fillId="4" borderId="14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wrapText="1"/>
    </xf>
    <xf numFmtId="167" fontId="15" fillId="4" borderId="14" xfId="1" applyNumberFormat="1" applyFont="1" applyFill="1" applyBorder="1" applyAlignment="1">
      <alignment horizontal="center" vertical="top"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vertical="center"/>
    </xf>
    <xf numFmtId="165" fontId="74" fillId="2" borderId="14" xfId="0" applyNumberFormat="1" applyFont="1" applyFill="1" applyBorder="1" applyAlignment="1">
      <alignment vertical="center" wrapText="1"/>
    </xf>
    <xf numFmtId="0" fontId="74" fillId="0" borderId="14" xfId="0" applyFont="1" applyBorder="1" applyAlignment="1">
      <alignment horizontal="center" vertical="center"/>
    </xf>
    <xf numFmtId="0" fontId="74" fillId="0" borderId="14" xfId="0" applyFont="1" applyFill="1" applyBorder="1" applyAlignment="1">
      <alignment vertical="center"/>
    </xf>
    <xf numFmtId="0" fontId="30" fillId="0" borderId="14" xfId="0" applyFont="1" applyBorder="1"/>
    <xf numFmtId="0" fontId="30" fillId="0" borderId="14" xfId="0" applyNumberFormat="1" applyFont="1" applyFill="1" applyBorder="1" applyAlignment="1" applyProtection="1">
      <alignment horizontal="left" vertical="center" wrapText="1" readingOrder="1"/>
    </xf>
    <xf numFmtId="0" fontId="74" fillId="0" borderId="14" xfId="0" applyFont="1" applyBorder="1"/>
    <xf numFmtId="0" fontId="74" fillId="0" borderId="14" xfId="0" applyNumberFormat="1" applyFont="1" applyFill="1" applyBorder="1" applyAlignment="1" applyProtection="1">
      <alignment horizontal="left" vertical="center" readingOrder="1"/>
    </xf>
    <xf numFmtId="165" fontId="74" fillId="0" borderId="14" xfId="0" applyNumberFormat="1" applyFont="1" applyFill="1" applyBorder="1" applyAlignment="1" applyProtection="1">
      <alignment horizontal="right" vertical="center" wrapText="1" readingOrder="1"/>
    </xf>
    <xf numFmtId="0" fontId="30" fillId="0" borderId="14" xfId="0" applyNumberFormat="1" applyFont="1" applyFill="1" applyBorder="1" applyAlignment="1" applyProtection="1">
      <alignment horizontal="left" wrapText="1" readingOrder="1"/>
    </xf>
    <xf numFmtId="0" fontId="74" fillId="0" borderId="14" xfId="0" applyNumberFormat="1" applyFont="1" applyFill="1" applyBorder="1" applyAlignment="1" applyProtection="1">
      <alignment horizontal="left" vertical="center" wrapText="1" readingOrder="1"/>
    </xf>
    <xf numFmtId="165" fontId="74" fillId="0" borderId="14" xfId="0" applyNumberFormat="1" applyFont="1" applyFill="1" applyBorder="1" applyAlignment="1" applyProtection="1">
      <alignment horizontal="right" vertical="center" readingOrder="1"/>
    </xf>
    <xf numFmtId="0" fontId="4" fillId="4" borderId="14" xfId="0" applyFont="1" applyFill="1" applyBorder="1" applyAlignment="1">
      <alignment wrapText="1"/>
    </xf>
    <xf numFmtId="0" fontId="54" fillId="0" borderId="0" xfId="0" applyFont="1"/>
    <xf numFmtId="179" fontId="4" fillId="4" borderId="14" xfId="0" applyNumberFormat="1" applyFont="1" applyFill="1" applyBorder="1" applyAlignment="1">
      <alignment vertical="top" wrapText="1"/>
    </xf>
    <xf numFmtId="179" fontId="15" fillId="4" borderId="14" xfId="106" applyNumberFormat="1" applyFont="1" applyFill="1" applyBorder="1" applyAlignment="1">
      <alignment vertical="top" wrapText="1"/>
    </xf>
    <xf numFmtId="0" fontId="15" fillId="5" borderId="14" xfId="0" applyFont="1" applyFill="1" applyBorder="1" applyAlignment="1">
      <alignment vertical="center" wrapText="1"/>
    </xf>
    <xf numFmtId="3" fontId="15" fillId="5" borderId="14" xfId="0" applyNumberFormat="1" applyFont="1" applyFill="1" applyBorder="1" applyAlignment="1">
      <alignment vertical="top" wrapText="1"/>
    </xf>
    <xf numFmtId="3" fontId="30" fillId="2" borderId="14" xfId="1" applyNumberFormat="1" applyFont="1" applyFill="1" applyBorder="1" applyAlignment="1">
      <alignment vertical="center" wrapText="1"/>
    </xf>
    <xf numFmtId="3" fontId="30" fillId="0" borderId="14" xfId="1" applyNumberFormat="1" applyFont="1" applyBorder="1" applyAlignment="1">
      <alignment vertical="center" wrapText="1"/>
    </xf>
    <xf numFmtId="3" fontId="74" fillId="2" borderId="14" xfId="1" applyNumberFormat="1" applyFont="1" applyFill="1" applyBorder="1" applyAlignment="1">
      <alignment vertical="center" wrapText="1"/>
    </xf>
    <xf numFmtId="3" fontId="30" fillId="0" borderId="14" xfId="1" applyNumberFormat="1" applyFont="1" applyFill="1" applyBorder="1" applyAlignment="1" applyProtection="1">
      <alignment horizontal="right" vertical="center" wrapText="1" readingOrder="1"/>
    </xf>
    <xf numFmtId="3" fontId="30" fillId="0" borderId="14" xfId="1" applyNumberFormat="1" applyFont="1" applyFill="1" applyBorder="1" applyAlignment="1" applyProtection="1">
      <alignment vertical="center" readingOrder="1"/>
    </xf>
    <xf numFmtId="3" fontId="74" fillId="0" borderId="14" xfId="1" applyNumberFormat="1" applyFont="1" applyFill="1" applyBorder="1" applyAlignment="1" applyProtection="1">
      <alignment horizontal="right" vertical="center" wrapText="1" readingOrder="1"/>
    </xf>
    <xf numFmtId="3" fontId="30" fillId="0" borderId="14" xfId="1" applyNumberFormat="1" applyFont="1" applyBorder="1" applyAlignment="1">
      <alignment readingOrder="1"/>
    </xf>
    <xf numFmtId="3" fontId="74" fillId="0" borderId="14" xfId="1" applyNumberFormat="1" applyFont="1" applyFill="1" applyBorder="1" applyAlignment="1" applyProtection="1">
      <alignment horizontal="right" vertical="center" readingOrder="1"/>
    </xf>
    <xf numFmtId="3" fontId="30" fillId="0" borderId="14" xfId="1" applyNumberFormat="1" applyFont="1" applyFill="1" applyBorder="1" applyAlignment="1" applyProtection="1">
      <alignment vertical="center" wrapText="1" readingOrder="1"/>
    </xf>
    <xf numFmtId="3" fontId="4" fillId="4" borderId="14" xfId="0" applyNumberFormat="1" applyFont="1" applyFill="1" applyBorder="1" applyAlignment="1">
      <alignment vertical="center" wrapText="1"/>
    </xf>
    <xf numFmtId="3" fontId="30" fillId="0" borderId="14" xfId="1" applyNumberFormat="1" applyFont="1" applyFill="1" applyBorder="1" applyAlignment="1" applyProtection="1">
      <alignment horizontal="right" wrapText="1" readingOrder="1"/>
    </xf>
    <xf numFmtId="0" fontId="33" fillId="0" borderId="14" xfId="0" applyFont="1" applyBorder="1" applyAlignment="1">
      <alignment vertical="center" wrapText="1"/>
    </xf>
    <xf numFmtId="0" fontId="73" fillId="0" borderId="14" xfId="0" applyFont="1" applyBorder="1" applyAlignment="1">
      <alignment wrapText="1"/>
    </xf>
    <xf numFmtId="3" fontId="4" fillId="5" borderId="14" xfId="0" applyNumberFormat="1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vertical="center" wrapText="1"/>
    </xf>
    <xf numFmtId="0" fontId="4" fillId="5" borderId="14" xfId="0" applyFont="1" applyFill="1" applyBorder="1" applyAlignment="1">
      <alignment vertical="top" wrapText="1"/>
    </xf>
    <xf numFmtId="0" fontId="4" fillId="5" borderId="14" xfId="6" applyFont="1" applyFill="1" applyBorder="1" applyAlignment="1">
      <alignment vertical="center" wrapText="1"/>
    </xf>
    <xf numFmtId="3" fontId="4" fillId="5" borderId="14" xfId="6" applyNumberFormat="1" applyFont="1" applyFill="1" applyBorder="1" applyAlignment="1">
      <alignment horizontal="right" vertical="center" wrapText="1"/>
    </xf>
    <xf numFmtId="0" fontId="33" fillId="0" borderId="14" xfId="0" applyFont="1" applyBorder="1" applyAlignment="1">
      <alignment horizontal="left"/>
    </xf>
    <xf numFmtId="0" fontId="15" fillId="0" borderId="14" xfId="6" applyFont="1" applyFill="1" applyBorder="1" applyAlignment="1">
      <alignment vertical="center" wrapText="1"/>
    </xf>
    <xf numFmtId="3" fontId="15" fillId="0" borderId="14" xfId="6" applyNumberFormat="1" applyFont="1" applyFill="1" applyBorder="1" applyAlignment="1">
      <alignment horizontal="right" vertical="center" wrapText="1"/>
    </xf>
    <xf numFmtId="165" fontId="33" fillId="0" borderId="14" xfId="0" applyNumberFormat="1" applyFont="1" applyFill="1" applyBorder="1" applyAlignment="1">
      <alignment horizontal="right" vertical="center" wrapText="1"/>
    </xf>
    <xf numFmtId="3" fontId="4" fillId="0" borderId="14" xfId="6" applyNumberFormat="1" applyFont="1" applyFill="1" applyBorder="1" applyAlignment="1">
      <alignment horizontal="right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72" fontId="30" fillId="0" borderId="14" xfId="68" applyNumberFormat="1" applyFont="1" applyBorder="1" applyAlignment="1">
      <alignment horizontal="center" vertical="center"/>
    </xf>
    <xf numFmtId="0" fontId="73" fillId="0" borderId="14" xfId="0" applyFont="1" applyBorder="1"/>
    <xf numFmtId="165" fontId="21" fillId="0" borderId="14" xfId="0" applyNumberFormat="1" applyFont="1" applyFill="1" applyBorder="1" applyAlignment="1">
      <alignment vertical="center" wrapText="1"/>
    </xf>
    <xf numFmtId="37" fontId="74" fillId="0" borderId="14" xfId="0" applyNumberFormat="1" applyFont="1" applyBorder="1"/>
    <xf numFmtId="0" fontId="21" fillId="0" borderId="14" xfId="2" applyFont="1" applyFill="1" applyBorder="1" applyAlignment="1">
      <alignment vertical="center" wrapText="1"/>
    </xf>
    <xf numFmtId="174" fontId="33" fillId="0" borderId="14" xfId="51" applyFont="1" applyBorder="1" applyAlignment="1">
      <alignment horizontal="right" vertical="center" wrapText="1"/>
    </xf>
    <xf numFmtId="0" fontId="22" fillId="5" borderId="14" xfId="2" applyNumberFormat="1" applyFont="1" applyFill="1" applyBorder="1" applyAlignment="1" applyProtection="1">
      <alignment vertical="center" wrapText="1" readingOrder="1"/>
    </xf>
    <xf numFmtId="164" fontId="22" fillId="0" borderId="14" xfId="2" applyNumberFormat="1" applyFont="1" applyFill="1" applyBorder="1" applyAlignment="1">
      <alignment vertical="center" wrapText="1"/>
    </xf>
    <xf numFmtId="164" fontId="21" fillId="0" borderId="14" xfId="2" applyNumberFormat="1" applyFont="1" applyFill="1" applyBorder="1" applyAlignment="1">
      <alignment vertical="center" wrapText="1"/>
    </xf>
    <xf numFmtId="37" fontId="30" fillId="0" borderId="14" xfId="0" applyNumberFormat="1" applyFont="1" applyBorder="1" applyAlignment="1">
      <alignment horizontal="right"/>
    </xf>
    <xf numFmtId="0" fontId="33" fillId="0" borderId="14" xfId="0" applyFont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0" fontId="33" fillId="0" borderId="0" xfId="0" applyFont="1" applyBorder="1" applyAlignment="1"/>
    <xf numFmtId="0" fontId="4" fillId="0" borderId="14" xfId="0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horizontal="center" wrapText="1"/>
    </xf>
    <xf numFmtId="0" fontId="33" fillId="0" borderId="14" xfId="0" applyFont="1" applyBorder="1" applyAlignment="1"/>
    <xf numFmtId="0" fontId="61" fillId="0" borderId="0" xfId="0" applyFont="1"/>
    <xf numFmtId="0" fontId="47" fillId="0" borderId="0" xfId="0" applyFont="1"/>
    <xf numFmtId="0" fontId="36" fillId="0" borderId="0" xfId="0" applyFont="1"/>
  </cellXfs>
  <cellStyles count="107">
    <cellStyle name="Comma" xfId="1" builtinId="3"/>
    <cellStyle name="Comma [0] 2" xfId="51"/>
    <cellStyle name="Comma 10" xfId="55"/>
    <cellStyle name="Comma 11" xfId="56"/>
    <cellStyle name="Comma 12" xfId="57"/>
    <cellStyle name="Comma 13" xfId="58"/>
    <cellStyle name="Comma 14" xfId="59"/>
    <cellStyle name="Comma 15" xfId="60"/>
    <cellStyle name="Comma 16" xfId="61"/>
    <cellStyle name="Comma 17" xfId="62"/>
    <cellStyle name="Comma 18" xfId="63"/>
    <cellStyle name="Comma 19" xfId="64"/>
    <cellStyle name="Comma 2" xfId="3"/>
    <cellStyle name="Comma 2 2" xfId="53"/>
    <cellStyle name="Comma 2 3" xfId="92"/>
    <cellStyle name="Comma 20" xfId="65"/>
    <cellStyle name="Comma 21" xfId="66"/>
    <cellStyle name="Comma 22" xfId="68"/>
    <cellStyle name="Comma 23" xfId="69"/>
    <cellStyle name="Comma 24" xfId="74"/>
    <cellStyle name="Comma 25" xfId="75"/>
    <cellStyle name="Comma 26" xfId="67"/>
    <cellStyle name="Comma 27" xfId="76"/>
    <cellStyle name="Comma 28" xfId="77"/>
    <cellStyle name="Comma 29" xfId="78"/>
    <cellStyle name="Comma 3" xfId="5"/>
    <cellStyle name="Comma 3 2" xfId="72"/>
    <cellStyle name="Comma 3 3" xfId="93"/>
    <cellStyle name="Comma 30" xfId="79"/>
    <cellStyle name="Comma 31" xfId="80"/>
    <cellStyle name="Comma 32" xfId="81"/>
    <cellStyle name="Comma 33" xfId="82"/>
    <cellStyle name="Comma 34" xfId="83"/>
    <cellStyle name="Comma 35" xfId="84"/>
    <cellStyle name="Comma 36" xfId="85"/>
    <cellStyle name="Comma 37" xfId="86"/>
    <cellStyle name="Comma 38" xfId="88"/>
    <cellStyle name="Comma 39" xfId="87"/>
    <cellStyle name="Comma 4" xfId="7"/>
    <cellStyle name="Comma 4 2" xfId="94"/>
    <cellStyle name="Comma 40" xfId="89"/>
    <cellStyle name="Comma 41" xfId="91"/>
    <cellStyle name="Comma 42" xfId="102"/>
    <cellStyle name="Comma 43" xfId="103"/>
    <cellStyle name="Comma 44" xfId="104"/>
    <cellStyle name="Comma 45" xfId="105"/>
    <cellStyle name="Comma 5" xfId="9"/>
    <cellStyle name="Comma 6" xfId="49"/>
    <cellStyle name="Comma 7" xfId="50"/>
    <cellStyle name="Comma 8" xfId="52"/>
    <cellStyle name="Comma 9" xfId="54"/>
    <cellStyle name="Ledger 17 x 11 in" xfId="95"/>
    <cellStyle name="Normal" xfId="0" builtinId="0"/>
    <cellStyle name="Normal 10" xfId="16"/>
    <cellStyle name="Normal 11" xfId="10"/>
    <cellStyle name="Normal 12" xfId="17"/>
    <cellStyle name="Normal 13" xfId="18"/>
    <cellStyle name="Normal 14" xfId="19"/>
    <cellStyle name="Normal 15" xfId="20"/>
    <cellStyle name="Normal 16" xfId="21"/>
    <cellStyle name="Normal 17" xfId="22"/>
    <cellStyle name="Normal 18" xfId="23"/>
    <cellStyle name="Normal 19" xfId="24"/>
    <cellStyle name="Normal 2" xfId="2"/>
    <cellStyle name="Normal 2 2" xfId="70"/>
    <cellStyle name="Normal 2 3" xfId="96"/>
    <cellStyle name="Normal 20" xfId="25"/>
    <cellStyle name="Normal 21" xfId="26"/>
    <cellStyle name="Normal 22" xfId="27"/>
    <cellStyle name="Normal 23" xfId="28"/>
    <cellStyle name="Normal 24" xfId="29"/>
    <cellStyle name="Normal 25" xfId="30"/>
    <cellStyle name="Normal 26" xfId="31"/>
    <cellStyle name="Normal 27" xfId="32"/>
    <cellStyle name="Normal 28" xfId="33"/>
    <cellStyle name="Normal 29" xfId="34"/>
    <cellStyle name="Normal 3" xfId="4"/>
    <cellStyle name="Normal 3 2" xfId="98"/>
    <cellStyle name="Normal 3 3" xfId="97"/>
    <cellStyle name="Normal 30" xfId="35"/>
    <cellStyle name="Normal 31" xfId="36"/>
    <cellStyle name="Normal 32" xfId="37"/>
    <cellStyle name="Normal 33" xfId="38"/>
    <cellStyle name="Normal 34" xfId="39"/>
    <cellStyle name="Normal 35" xfId="40"/>
    <cellStyle name="Normal 36" xfId="41"/>
    <cellStyle name="Normal 37" xfId="42"/>
    <cellStyle name="Normal 38" xfId="43"/>
    <cellStyle name="Normal 39" xfId="44"/>
    <cellStyle name="Normal 4" xfId="6"/>
    <cellStyle name="Normal 4 2" xfId="99"/>
    <cellStyle name="Normal 40" xfId="45"/>
    <cellStyle name="Normal 41" xfId="46"/>
    <cellStyle name="Normal 42" xfId="47"/>
    <cellStyle name="Normal 43" xfId="48"/>
    <cellStyle name="Normal 44" xfId="90"/>
    <cellStyle name="Normal 45" xfId="101"/>
    <cellStyle name="Normal 5" xfId="8"/>
    <cellStyle name="Normal 6" xfId="12"/>
    <cellStyle name="Normal 6 2" xfId="100"/>
    <cellStyle name="Normal 7" xfId="13"/>
    <cellStyle name="Normal 7 2" xfId="71"/>
    <cellStyle name="Normal 8" xfId="14"/>
    <cellStyle name="Normal 9" xfId="15"/>
    <cellStyle name="Normal_BIEU MAU-TT89-2010BTC" xfId="11"/>
    <cellStyle name="Percent" xfId="106" builtinId="5"/>
    <cellStyle name="Percent 2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6"/>
  <sheetViews>
    <sheetView topLeftCell="A255" workbookViewId="0">
      <selection activeCell="G260" sqref="G260"/>
    </sheetView>
  </sheetViews>
  <sheetFormatPr defaultRowHeight="12.5"/>
  <cols>
    <col min="1" max="1" width="4.26953125" customWidth="1"/>
    <col min="2" max="2" width="36.81640625" customWidth="1"/>
    <col min="3" max="3" width="12" customWidth="1"/>
    <col min="4" max="4" width="11.7265625" customWidth="1"/>
    <col min="5" max="5" width="12" customWidth="1"/>
    <col min="6" max="6" width="10.54296875" customWidth="1"/>
    <col min="7" max="7" width="11.453125" customWidth="1"/>
    <col min="8" max="8" width="15" customWidth="1"/>
    <col min="9" max="9" width="10.7265625" customWidth="1"/>
    <col min="10" max="10" width="9.81640625" customWidth="1"/>
    <col min="11" max="11" width="15.7265625" customWidth="1"/>
  </cols>
  <sheetData>
    <row r="1" spans="1:16">
      <c r="I1" s="660" t="s">
        <v>72</v>
      </c>
      <c r="J1" s="660"/>
      <c r="K1" s="660"/>
      <c r="L1" s="660"/>
      <c r="M1" s="660"/>
      <c r="N1" s="660"/>
      <c r="O1" s="660"/>
      <c r="P1" s="660"/>
    </row>
    <row r="2" spans="1:16" ht="13">
      <c r="A2" s="659" t="s">
        <v>0</v>
      </c>
      <c r="B2" s="659"/>
      <c r="C2" s="659"/>
      <c r="D2" s="659"/>
      <c r="E2" s="659"/>
      <c r="F2" s="659"/>
      <c r="G2" s="659"/>
      <c r="H2" s="659"/>
      <c r="I2" s="660"/>
      <c r="J2" s="660"/>
      <c r="K2" s="660"/>
      <c r="L2" s="660"/>
      <c r="M2" s="660"/>
      <c r="N2" s="660"/>
      <c r="O2" s="660"/>
      <c r="P2" s="660"/>
    </row>
    <row r="3" spans="1:16" ht="13">
      <c r="A3" s="659" t="s">
        <v>1</v>
      </c>
      <c r="B3" s="659"/>
      <c r="C3" s="659"/>
      <c r="D3" s="659"/>
      <c r="E3" s="659"/>
      <c r="F3" s="659"/>
      <c r="G3" s="659"/>
      <c r="H3" s="659"/>
      <c r="I3" s="660"/>
      <c r="J3" s="660"/>
      <c r="K3" s="660"/>
      <c r="L3" s="660"/>
      <c r="M3" s="660"/>
      <c r="N3" s="660"/>
      <c r="O3" s="660"/>
      <c r="P3" s="660"/>
    </row>
    <row r="4" spans="1:16" ht="13">
      <c r="A4" s="659"/>
      <c r="B4" s="659"/>
      <c r="C4" s="659"/>
      <c r="D4" s="659"/>
      <c r="E4" s="659"/>
      <c r="F4" s="659"/>
      <c r="G4" s="659"/>
      <c r="H4" s="659"/>
    </row>
    <row r="5" spans="1:16" ht="13">
      <c r="A5" s="659"/>
      <c r="B5" s="659"/>
      <c r="C5" s="659"/>
      <c r="D5" s="659"/>
      <c r="E5" s="659"/>
      <c r="F5" s="659"/>
      <c r="G5" s="659"/>
      <c r="H5" s="659"/>
    </row>
    <row r="6" spans="1:16" ht="13">
      <c r="A6" s="659"/>
      <c r="B6" s="659"/>
      <c r="C6" s="659"/>
      <c r="D6" s="659"/>
      <c r="E6" s="659"/>
      <c r="F6" s="659"/>
      <c r="G6" s="659"/>
      <c r="H6" s="659"/>
    </row>
    <row r="8" spans="1:16" ht="20">
      <c r="A8" s="661" t="s">
        <v>2</v>
      </c>
      <c r="B8" s="661"/>
      <c r="C8" s="661"/>
      <c r="D8" s="661"/>
      <c r="E8" s="661"/>
      <c r="F8" s="661"/>
      <c r="G8" s="661"/>
      <c r="H8" s="661"/>
      <c r="I8" s="661"/>
      <c r="J8" s="661"/>
      <c r="K8" s="661"/>
    </row>
    <row r="9" spans="1:16" ht="15">
      <c r="A9" s="662" t="s">
        <v>282</v>
      </c>
      <c r="B9" s="662"/>
      <c r="C9" s="662"/>
      <c r="D9" s="662"/>
      <c r="E9" s="662"/>
      <c r="F9" s="662"/>
      <c r="G9" s="662"/>
      <c r="H9" s="662"/>
      <c r="I9" s="662"/>
      <c r="J9" s="662"/>
      <c r="K9" s="662"/>
    </row>
    <row r="10" spans="1:16" ht="15.5">
      <c r="A10" s="127"/>
      <c r="B10" s="127"/>
      <c r="C10" s="127"/>
      <c r="D10" s="127"/>
      <c r="E10" s="663" t="s">
        <v>253</v>
      </c>
      <c r="F10" s="663"/>
      <c r="G10" s="663"/>
      <c r="H10" s="663"/>
      <c r="I10" s="663"/>
      <c r="J10" s="663"/>
      <c r="K10" s="663"/>
    </row>
    <row r="11" spans="1:16" ht="14">
      <c r="A11" s="664" t="s">
        <v>3</v>
      </c>
      <c r="B11" s="664" t="s">
        <v>4</v>
      </c>
      <c r="C11" s="664" t="s">
        <v>5</v>
      </c>
      <c r="D11" s="667"/>
      <c r="E11" s="668"/>
      <c r="F11" s="664" t="s">
        <v>6</v>
      </c>
      <c r="G11" s="667"/>
      <c r="H11" s="667"/>
      <c r="I11" s="669" t="s">
        <v>7</v>
      </c>
      <c r="J11" s="670"/>
      <c r="K11" s="671"/>
    </row>
    <row r="12" spans="1:16" ht="14">
      <c r="A12" s="665"/>
      <c r="B12" s="666"/>
      <c r="C12" s="224" t="s">
        <v>8</v>
      </c>
      <c r="D12" s="224" t="s">
        <v>9</v>
      </c>
      <c r="E12" s="2" t="s">
        <v>10</v>
      </c>
      <c r="F12" s="2" t="s">
        <v>8</v>
      </c>
      <c r="G12" s="224" t="s">
        <v>9</v>
      </c>
      <c r="H12" s="224" t="s">
        <v>10</v>
      </c>
      <c r="I12" s="4" t="s">
        <v>8</v>
      </c>
      <c r="J12" s="4" t="s">
        <v>9</v>
      </c>
      <c r="K12" s="4" t="s">
        <v>10</v>
      </c>
    </row>
    <row r="13" spans="1:16" ht="14">
      <c r="A13" s="1" t="s">
        <v>11</v>
      </c>
      <c r="B13" s="3" t="s">
        <v>12</v>
      </c>
      <c r="C13" s="1" t="s">
        <v>13</v>
      </c>
      <c r="D13" s="1" t="s">
        <v>14</v>
      </c>
      <c r="E13" s="1" t="s">
        <v>15</v>
      </c>
      <c r="F13" s="1" t="s">
        <v>16</v>
      </c>
      <c r="G13" s="1" t="s">
        <v>17</v>
      </c>
      <c r="H13" s="1" t="s">
        <v>18</v>
      </c>
      <c r="I13" s="5" t="s">
        <v>19</v>
      </c>
      <c r="J13" s="5" t="s">
        <v>20</v>
      </c>
      <c r="K13" s="5" t="s">
        <v>21</v>
      </c>
    </row>
    <row r="14" spans="1:16" ht="37" customHeight="1">
      <c r="A14" s="579">
        <v>1</v>
      </c>
      <c r="B14" s="347" t="s">
        <v>75</v>
      </c>
      <c r="C14" s="380">
        <f>C18</f>
        <v>11</v>
      </c>
      <c r="D14" s="380"/>
      <c r="E14" s="380">
        <f>E18</f>
        <v>147350</v>
      </c>
      <c r="F14" s="74"/>
      <c r="G14" s="74">
        <f>G15</f>
        <v>0</v>
      </c>
      <c r="H14" s="74">
        <f>H16+H18</f>
        <v>0</v>
      </c>
      <c r="I14" s="102"/>
      <c r="J14" s="102"/>
      <c r="K14" s="102">
        <v>0</v>
      </c>
    </row>
    <row r="15" spans="1:16" ht="21.5" customHeight="1">
      <c r="A15" s="73"/>
      <c r="B15" s="118" t="s">
        <v>115</v>
      </c>
      <c r="C15" s="152"/>
      <c r="D15" s="36"/>
      <c r="E15" s="36"/>
      <c r="F15" s="75"/>
      <c r="G15" s="75"/>
      <c r="H15" s="76"/>
      <c r="I15" s="103"/>
      <c r="J15" s="103"/>
      <c r="K15" s="103"/>
    </row>
    <row r="16" spans="1:16" ht="23" customHeight="1">
      <c r="A16" s="73"/>
      <c r="B16" s="118" t="s">
        <v>152</v>
      </c>
      <c r="C16" s="152"/>
      <c r="D16" s="36"/>
      <c r="E16" s="36"/>
      <c r="F16" s="75"/>
      <c r="G16" s="75"/>
      <c r="H16" s="77"/>
      <c r="I16" s="103"/>
      <c r="J16" s="103"/>
      <c r="K16" s="103"/>
    </row>
    <row r="17" spans="1:19" ht="19.5" customHeight="1">
      <c r="A17" s="73"/>
      <c r="B17" s="118" t="s">
        <v>252</v>
      </c>
      <c r="C17" s="152"/>
      <c r="D17" s="36"/>
      <c r="E17" s="36"/>
      <c r="F17" s="75"/>
      <c r="G17" s="75"/>
      <c r="H17" s="76"/>
      <c r="I17" s="103"/>
      <c r="J17" s="103"/>
      <c r="K17" s="103"/>
    </row>
    <row r="18" spans="1:19" ht="27.5" customHeight="1">
      <c r="A18" s="256"/>
      <c r="B18" s="154" t="s">
        <v>148</v>
      </c>
      <c r="C18" s="153">
        <f>C19+C20+C21+C22</f>
        <v>11</v>
      </c>
      <c r="D18" s="153">
        <f>D19+D20+D21+D22</f>
        <v>0</v>
      </c>
      <c r="E18" s="153">
        <f>E19+E20+E21+E22</f>
        <v>147350</v>
      </c>
      <c r="F18" s="257"/>
      <c r="G18" s="78"/>
      <c r="H18" s="258"/>
      <c r="I18" s="104"/>
      <c r="J18" s="104"/>
      <c r="K18" s="104"/>
    </row>
    <row r="19" spans="1:19" ht="25.5" customHeight="1">
      <c r="A19" s="259"/>
      <c r="B19" s="151" t="s">
        <v>283</v>
      </c>
      <c r="C19" s="36">
        <v>3</v>
      </c>
      <c r="D19" s="36"/>
      <c r="E19" s="36">
        <v>44700</v>
      </c>
      <c r="F19" s="260"/>
      <c r="G19" s="260"/>
      <c r="H19" s="68"/>
      <c r="I19" s="68"/>
      <c r="J19" s="68"/>
      <c r="K19" s="68"/>
    </row>
    <row r="20" spans="1:19" ht="24" customHeight="1">
      <c r="A20" s="261"/>
      <c r="B20" s="35" t="s">
        <v>284</v>
      </c>
      <c r="C20" s="36">
        <v>3</v>
      </c>
      <c r="D20" s="36"/>
      <c r="E20" s="36">
        <v>44900</v>
      </c>
      <c r="F20" s="260"/>
      <c r="G20" s="260"/>
      <c r="H20" s="68"/>
      <c r="I20" s="68"/>
      <c r="J20" s="68"/>
      <c r="K20" s="68"/>
    </row>
    <row r="21" spans="1:19" ht="22.5" customHeight="1">
      <c r="A21" s="261"/>
      <c r="B21" s="35" t="s">
        <v>256</v>
      </c>
      <c r="C21" s="36">
        <v>3</v>
      </c>
      <c r="D21" s="36"/>
      <c r="E21" s="36">
        <v>21000</v>
      </c>
      <c r="F21" s="260"/>
      <c r="G21" s="260"/>
      <c r="H21" s="68"/>
      <c r="I21" s="68"/>
      <c r="J21" s="68"/>
      <c r="K21" s="68"/>
    </row>
    <row r="22" spans="1:19" ht="24.75" customHeight="1">
      <c r="A22" s="261"/>
      <c r="B22" s="151" t="s">
        <v>285</v>
      </c>
      <c r="C22" s="35">
        <v>2</v>
      </c>
      <c r="D22" s="35"/>
      <c r="E22" s="36">
        <f>18850+17900</f>
        <v>36750</v>
      </c>
      <c r="F22" s="260"/>
      <c r="G22" s="260"/>
      <c r="H22" s="68"/>
      <c r="I22" s="68"/>
      <c r="J22" s="68"/>
      <c r="K22" s="68"/>
    </row>
    <row r="23" spans="1:19" ht="33.75" customHeight="1">
      <c r="A23" s="580">
        <v>2</v>
      </c>
      <c r="B23" s="581" t="s">
        <v>241</v>
      </c>
      <c r="C23" s="265"/>
      <c r="D23" s="265"/>
      <c r="E23" s="264"/>
      <c r="F23" s="260"/>
      <c r="G23" s="260"/>
      <c r="H23" s="262">
        <f>H26</f>
        <v>717000</v>
      </c>
      <c r="I23" s="68"/>
      <c r="J23" s="68"/>
      <c r="K23" s="68"/>
    </row>
    <row r="24" spans="1:19" ht="24" customHeight="1">
      <c r="A24" s="261"/>
      <c r="B24" s="137" t="s">
        <v>23</v>
      </c>
      <c r="C24" s="265"/>
      <c r="D24" s="265"/>
      <c r="E24" s="264"/>
      <c r="F24" s="260"/>
      <c r="G24" s="260"/>
      <c r="H24" s="68"/>
      <c r="I24" s="68"/>
      <c r="J24" s="68"/>
      <c r="K24" s="68"/>
    </row>
    <row r="25" spans="1:19" ht="25.5" customHeight="1">
      <c r="A25" s="261"/>
      <c r="B25" s="137" t="s">
        <v>24</v>
      </c>
      <c r="C25" s="265"/>
      <c r="D25" s="265"/>
      <c r="E25" s="266"/>
      <c r="F25" s="260"/>
      <c r="G25" s="260"/>
      <c r="H25" s="68"/>
      <c r="I25" s="68"/>
      <c r="J25" s="68"/>
      <c r="K25" s="68"/>
    </row>
    <row r="26" spans="1:19" ht="27" customHeight="1">
      <c r="A26" s="261"/>
      <c r="B26" s="142" t="s">
        <v>289</v>
      </c>
      <c r="C26" s="265"/>
      <c r="D26" s="265"/>
      <c r="E26" s="266"/>
      <c r="F26" s="416">
        <v>1</v>
      </c>
      <c r="G26" s="416"/>
      <c r="H26" s="417">
        <v>717000</v>
      </c>
      <c r="I26" s="68"/>
      <c r="J26" s="68"/>
      <c r="K26" s="68"/>
    </row>
    <row r="27" spans="1:19" ht="36" customHeight="1">
      <c r="A27" s="504">
        <v>3</v>
      </c>
      <c r="B27" s="581" t="s">
        <v>232</v>
      </c>
      <c r="C27" s="507">
        <f>C31</f>
        <v>2</v>
      </c>
      <c r="D27" s="507"/>
      <c r="E27" s="508">
        <f>E31</f>
        <v>32900</v>
      </c>
      <c r="F27" s="260"/>
      <c r="G27" s="260"/>
      <c r="H27" s="68"/>
      <c r="I27" s="68"/>
      <c r="J27" s="68"/>
      <c r="K27" s="68"/>
    </row>
    <row r="28" spans="1:19" ht="23.25" customHeight="1">
      <c r="A28" s="504"/>
      <c r="B28" s="479" t="s">
        <v>115</v>
      </c>
      <c r="C28" s="265"/>
      <c r="D28" s="265"/>
      <c r="E28" s="264"/>
      <c r="F28" s="260"/>
      <c r="G28" s="260"/>
      <c r="H28" s="68"/>
      <c r="I28" s="68"/>
      <c r="J28" s="68"/>
      <c r="K28" s="68"/>
    </row>
    <row r="29" spans="1:19" ht="26.25" customHeight="1">
      <c r="A29" s="261"/>
      <c r="B29" s="479" t="s">
        <v>112</v>
      </c>
      <c r="C29" s="265"/>
      <c r="D29" s="265"/>
      <c r="E29" s="264"/>
      <c r="F29" s="260"/>
      <c r="G29" s="260"/>
      <c r="H29" s="68"/>
      <c r="I29" s="68"/>
      <c r="J29" s="68"/>
      <c r="K29" s="68"/>
    </row>
    <row r="30" spans="1:19" ht="26.5" customHeight="1">
      <c r="A30" s="261"/>
      <c r="B30" s="479" t="s">
        <v>113</v>
      </c>
      <c r="C30" s="265"/>
      <c r="D30" s="265"/>
      <c r="E30" s="264"/>
      <c r="F30" s="260"/>
      <c r="G30" s="260"/>
      <c r="H30" s="68"/>
      <c r="I30" s="68"/>
      <c r="J30" s="68"/>
      <c r="K30" s="68"/>
      <c r="O30" s="10"/>
      <c r="P30" s="10"/>
      <c r="Q30" s="10"/>
      <c r="R30" s="10"/>
      <c r="S30" s="10"/>
    </row>
    <row r="31" spans="1:19" ht="24" customHeight="1">
      <c r="A31" s="261"/>
      <c r="B31" s="505" t="s">
        <v>114</v>
      </c>
      <c r="C31" s="506">
        <f>C32+C33</f>
        <v>2</v>
      </c>
      <c r="D31" s="506"/>
      <c r="E31" s="506">
        <f>E32+E33</f>
        <v>32900</v>
      </c>
      <c r="F31" s="260"/>
      <c r="G31" s="260"/>
      <c r="H31" s="68"/>
      <c r="I31" s="68"/>
      <c r="J31" s="68"/>
      <c r="K31" s="68"/>
      <c r="O31" s="10"/>
      <c r="P31" s="10"/>
      <c r="Q31" s="10"/>
      <c r="R31" s="10"/>
      <c r="S31" s="10"/>
    </row>
    <row r="32" spans="1:19" ht="31" customHeight="1">
      <c r="A32" s="261"/>
      <c r="B32" s="479" t="s">
        <v>459</v>
      </c>
      <c r="C32" s="502">
        <v>1</v>
      </c>
      <c r="D32" s="502"/>
      <c r="E32" s="503">
        <v>14900</v>
      </c>
      <c r="F32" s="260"/>
      <c r="G32" s="260"/>
      <c r="H32" s="68"/>
      <c r="I32" s="68"/>
      <c r="J32" s="68"/>
      <c r="K32" s="68"/>
      <c r="L32" s="10"/>
      <c r="M32" s="10"/>
      <c r="N32" s="10"/>
      <c r="O32" s="10"/>
      <c r="P32" s="10"/>
      <c r="Q32" s="10"/>
      <c r="R32" s="10"/>
      <c r="S32" s="10"/>
    </row>
    <row r="33" spans="1:19" ht="36.5" customHeight="1">
      <c r="A33" s="261"/>
      <c r="B33" s="479" t="s">
        <v>460</v>
      </c>
      <c r="C33" s="502">
        <v>1</v>
      </c>
      <c r="D33" s="502"/>
      <c r="E33" s="503">
        <v>18000</v>
      </c>
      <c r="F33" s="260"/>
      <c r="G33" s="260"/>
      <c r="H33" s="68"/>
      <c r="I33" s="68"/>
      <c r="J33" s="68"/>
      <c r="K33" s="68"/>
      <c r="L33" s="10"/>
      <c r="M33" s="10"/>
      <c r="N33" s="10"/>
      <c r="O33" s="10"/>
      <c r="P33" s="10"/>
      <c r="Q33" s="10"/>
      <c r="R33" s="10"/>
      <c r="S33" s="10"/>
    </row>
    <row r="34" spans="1:19" ht="34" customHeight="1">
      <c r="A34" s="504">
        <v>4</v>
      </c>
      <c r="B34" s="582" t="s">
        <v>127</v>
      </c>
      <c r="C34" s="507">
        <f>C38</f>
        <v>44</v>
      </c>
      <c r="D34" s="507"/>
      <c r="E34" s="508">
        <f>E38</f>
        <v>832439</v>
      </c>
      <c r="F34" s="260"/>
      <c r="G34" s="260"/>
      <c r="H34" s="68"/>
      <c r="I34" s="68"/>
      <c r="J34" s="68"/>
      <c r="K34" s="68"/>
      <c r="L34" s="10"/>
      <c r="M34" s="10"/>
      <c r="N34" s="10"/>
      <c r="O34" s="10"/>
      <c r="P34" s="10"/>
      <c r="Q34" s="10"/>
      <c r="R34" s="10"/>
      <c r="S34" s="10"/>
    </row>
    <row r="35" spans="1:19" ht="24" customHeight="1">
      <c r="A35" s="261"/>
      <c r="B35" s="479" t="s">
        <v>115</v>
      </c>
      <c r="C35" s="265"/>
      <c r="D35" s="265"/>
      <c r="E35" s="264"/>
      <c r="F35" s="260"/>
      <c r="G35" s="260"/>
      <c r="H35" s="68"/>
      <c r="I35" s="68"/>
      <c r="J35" s="68"/>
      <c r="K35" s="68"/>
      <c r="L35" s="10"/>
      <c r="M35" s="10"/>
      <c r="N35" s="10"/>
      <c r="O35" s="10"/>
      <c r="P35" s="10"/>
      <c r="Q35" s="10"/>
      <c r="R35" s="10"/>
      <c r="S35" s="10"/>
    </row>
    <row r="36" spans="1:19" ht="24" customHeight="1">
      <c r="A36" s="261"/>
      <c r="B36" s="479" t="s">
        <v>112</v>
      </c>
      <c r="C36" s="265"/>
      <c r="D36" s="265"/>
      <c r="E36" s="264"/>
      <c r="F36" s="260"/>
      <c r="G36" s="260"/>
      <c r="H36" s="68"/>
      <c r="I36" s="68"/>
      <c r="J36" s="68"/>
      <c r="K36" s="68"/>
      <c r="L36" s="10"/>
      <c r="M36" s="10"/>
      <c r="N36" s="10"/>
      <c r="O36" s="10"/>
      <c r="P36" s="10"/>
      <c r="Q36" s="10"/>
      <c r="R36" s="10"/>
      <c r="S36" s="10"/>
    </row>
    <row r="37" spans="1:19" ht="24" customHeight="1">
      <c r="A37" s="261"/>
      <c r="B37" s="479" t="s">
        <v>113</v>
      </c>
      <c r="C37" s="265"/>
      <c r="D37" s="265"/>
      <c r="E37" s="264"/>
      <c r="F37" s="260"/>
      <c r="G37" s="260"/>
      <c r="H37" s="68"/>
      <c r="I37" s="68"/>
      <c r="J37" s="68"/>
      <c r="K37" s="68"/>
      <c r="L37" s="10"/>
      <c r="M37" s="10"/>
      <c r="N37" s="10"/>
      <c r="O37" s="10"/>
      <c r="P37" s="10"/>
      <c r="Q37" s="10"/>
      <c r="R37" s="10"/>
      <c r="S37" s="10"/>
    </row>
    <row r="38" spans="1:19" ht="24" customHeight="1">
      <c r="A38" s="261"/>
      <c r="B38" s="505" t="s">
        <v>114</v>
      </c>
      <c r="C38" s="506">
        <f>SUM(C39:C45)</f>
        <v>44</v>
      </c>
      <c r="D38" s="506"/>
      <c r="E38" s="506">
        <f>SUM(E39:E45)</f>
        <v>832439</v>
      </c>
      <c r="F38" s="260"/>
      <c r="G38" s="260"/>
      <c r="H38" s="68"/>
      <c r="I38" s="68"/>
      <c r="J38" s="68"/>
      <c r="K38" s="68"/>
      <c r="L38" s="10"/>
      <c r="M38" s="10"/>
      <c r="N38" s="10"/>
      <c r="O38" s="10"/>
      <c r="P38" s="10"/>
      <c r="Q38" s="10"/>
      <c r="R38" s="10"/>
      <c r="S38" s="10"/>
    </row>
    <row r="39" spans="1:19" ht="23.25" customHeight="1">
      <c r="A39" s="261"/>
      <c r="B39" s="517" t="s">
        <v>262</v>
      </c>
      <c r="C39" s="37">
        <f>1+2+3</f>
        <v>6</v>
      </c>
      <c r="D39" s="519"/>
      <c r="E39" s="521">
        <f>10825000/1000*C39</f>
        <v>64950</v>
      </c>
      <c r="F39" s="260"/>
      <c r="G39" s="260"/>
      <c r="H39" s="68"/>
      <c r="I39" s="68"/>
      <c r="J39" s="68"/>
      <c r="K39" s="68"/>
      <c r="L39" s="10"/>
      <c r="M39" s="10"/>
      <c r="N39" s="10"/>
      <c r="O39" s="10"/>
      <c r="P39" s="10"/>
      <c r="Q39" s="10"/>
      <c r="R39" s="10"/>
      <c r="S39" s="10"/>
    </row>
    <row r="40" spans="1:19" ht="24" customHeight="1">
      <c r="A40" s="261"/>
      <c r="B40" s="517" t="s">
        <v>473</v>
      </c>
      <c r="C40" s="37">
        <f>1</f>
        <v>1</v>
      </c>
      <c r="D40" s="519"/>
      <c r="E40" s="520">
        <f>8789000/1000</f>
        <v>8789</v>
      </c>
      <c r="F40" s="260"/>
      <c r="G40" s="260"/>
      <c r="H40" s="68"/>
      <c r="I40" s="68"/>
      <c r="J40" s="68"/>
      <c r="K40" s="68"/>
      <c r="L40" s="10"/>
      <c r="M40" s="10"/>
      <c r="N40" s="10"/>
      <c r="O40" s="10"/>
      <c r="P40" s="10"/>
      <c r="Q40" s="10"/>
      <c r="R40" s="10"/>
      <c r="S40" s="10"/>
    </row>
    <row r="41" spans="1:19" ht="25.5" customHeight="1">
      <c r="A41" s="261"/>
      <c r="B41" s="517" t="s">
        <v>474</v>
      </c>
      <c r="C41" s="37">
        <v>2</v>
      </c>
      <c r="D41" s="518"/>
      <c r="E41" s="521">
        <f>24900000/1000*2</f>
        <v>49800</v>
      </c>
      <c r="F41" s="260"/>
      <c r="G41" s="260"/>
      <c r="H41" s="68"/>
      <c r="I41" s="68"/>
      <c r="J41" s="68"/>
      <c r="K41" s="68"/>
      <c r="L41" s="10"/>
      <c r="M41" s="10"/>
      <c r="N41" s="10"/>
      <c r="O41" s="10"/>
      <c r="P41" s="10"/>
      <c r="Q41" s="10"/>
      <c r="R41" s="10"/>
      <c r="S41" s="10"/>
    </row>
    <row r="42" spans="1:19" ht="24.75" customHeight="1">
      <c r="A42" s="261"/>
      <c r="B42" s="517" t="s">
        <v>475</v>
      </c>
      <c r="C42" s="37">
        <v>1</v>
      </c>
      <c r="D42" s="518"/>
      <c r="E42" s="521">
        <f>58000000/1000</f>
        <v>58000</v>
      </c>
      <c r="F42" s="260"/>
      <c r="G42" s="260"/>
      <c r="H42" s="68"/>
      <c r="I42" s="68"/>
      <c r="J42" s="68"/>
      <c r="K42" s="68"/>
      <c r="L42" s="10"/>
      <c r="M42" s="10"/>
      <c r="N42" s="10"/>
      <c r="O42" s="10"/>
      <c r="P42" s="10"/>
      <c r="Q42" s="10"/>
      <c r="R42" s="10"/>
      <c r="S42" s="10"/>
    </row>
    <row r="43" spans="1:19" ht="21.75" customHeight="1">
      <c r="A43" s="261"/>
      <c r="B43" s="517" t="s">
        <v>476</v>
      </c>
      <c r="C43" s="37">
        <v>1</v>
      </c>
      <c r="D43" s="518"/>
      <c r="E43" s="521">
        <f>15000000/1000</f>
        <v>15000</v>
      </c>
      <c r="F43" s="260"/>
      <c r="G43" s="260"/>
      <c r="H43" s="68"/>
      <c r="I43" s="68"/>
      <c r="J43" s="68"/>
      <c r="K43" s="68"/>
      <c r="L43" s="10"/>
      <c r="M43" s="10"/>
      <c r="N43" s="10"/>
      <c r="O43" s="10"/>
      <c r="P43" s="10"/>
      <c r="Q43" s="10"/>
      <c r="R43" s="10"/>
      <c r="S43" s="10"/>
    </row>
    <row r="44" spans="1:19" ht="24.75" customHeight="1">
      <c r="A44" s="261"/>
      <c r="B44" s="517" t="s">
        <v>477</v>
      </c>
      <c r="C44" s="37">
        <v>2</v>
      </c>
      <c r="D44" s="518"/>
      <c r="E44" s="521">
        <f>87000000/1000*2</f>
        <v>174000</v>
      </c>
      <c r="F44" s="260"/>
      <c r="G44" s="260"/>
      <c r="H44" s="68"/>
      <c r="I44" s="68"/>
      <c r="J44" s="68"/>
      <c r="K44" s="68"/>
      <c r="L44" s="10"/>
      <c r="M44" s="10"/>
      <c r="N44" s="10"/>
      <c r="O44" s="10"/>
      <c r="P44" s="10"/>
      <c r="Q44" s="10"/>
      <c r="R44" s="10"/>
      <c r="S44" s="10"/>
    </row>
    <row r="45" spans="1:19" ht="25.5" customHeight="1">
      <c r="A45" s="261"/>
      <c r="B45" s="517" t="s">
        <v>478</v>
      </c>
      <c r="C45" s="37">
        <v>31</v>
      </c>
      <c r="D45" s="518"/>
      <c r="E45" s="521">
        <f>14900000/1000*31</f>
        <v>461900</v>
      </c>
      <c r="F45" s="260"/>
      <c r="G45" s="260"/>
      <c r="H45" s="68"/>
      <c r="I45" s="68"/>
      <c r="J45" s="68"/>
      <c r="K45" s="68"/>
      <c r="L45" s="10"/>
      <c r="M45" s="10"/>
      <c r="N45" s="10"/>
      <c r="O45" s="10"/>
      <c r="P45" s="10"/>
      <c r="Q45" s="10"/>
      <c r="R45" s="10"/>
      <c r="S45" s="10"/>
    </row>
    <row r="46" spans="1:19" ht="30.5" customHeight="1">
      <c r="A46" s="504">
        <v>5</v>
      </c>
      <c r="B46" s="583" t="s">
        <v>93</v>
      </c>
      <c r="C46" s="507">
        <f>C50</f>
        <v>138</v>
      </c>
      <c r="D46" s="507"/>
      <c r="E46" s="508">
        <f>E50</f>
        <v>1930400</v>
      </c>
      <c r="F46" s="522"/>
      <c r="G46" s="260"/>
      <c r="H46" s="68"/>
      <c r="I46" s="68"/>
      <c r="J46" s="68"/>
      <c r="K46" s="68"/>
      <c r="L46" s="10"/>
      <c r="M46" s="10"/>
      <c r="N46" s="10"/>
      <c r="O46" s="10"/>
      <c r="P46" s="10"/>
      <c r="Q46" s="10"/>
      <c r="R46" s="10"/>
      <c r="S46" s="10"/>
    </row>
    <row r="47" spans="1:19" ht="23.25" customHeight="1">
      <c r="A47" s="261"/>
      <c r="B47" s="479" t="s">
        <v>115</v>
      </c>
      <c r="C47" s="265"/>
      <c r="D47" s="265"/>
      <c r="E47" s="264"/>
      <c r="F47" s="522"/>
      <c r="G47" s="260"/>
      <c r="H47" s="68"/>
      <c r="I47" s="68"/>
      <c r="J47" s="68"/>
      <c r="K47" s="68"/>
      <c r="L47" s="10"/>
      <c r="M47" s="10"/>
      <c r="N47" s="10"/>
      <c r="O47" s="10"/>
      <c r="P47" s="10"/>
      <c r="Q47" s="10"/>
      <c r="R47" s="10"/>
      <c r="S47" s="10"/>
    </row>
    <row r="48" spans="1:19" ht="21" customHeight="1">
      <c r="A48" s="261"/>
      <c r="B48" s="479" t="s">
        <v>112</v>
      </c>
      <c r="C48" s="265"/>
      <c r="D48" s="265"/>
      <c r="E48" s="264"/>
      <c r="F48" s="522"/>
      <c r="G48" s="260"/>
      <c r="H48" s="68"/>
      <c r="I48" s="68"/>
      <c r="J48" s="68"/>
      <c r="K48" s="68"/>
      <c r="L48" s="10"/>
      <c r="M48" s="10"/>
      <c r="N48" s="10"/>
      <c r="O48" s="10"/>
      <c r="P48" s="10"/>
      <c r="Q48" s="10"/>
      <c r="R48" s="10"/>
      <c r="S48" s="10"/>
    </row>
    <row r="49" spans="1:19" ht="20.25" customHeight="1">
      <c r="A49" s="261"/>
      <c r="B49" s="479" t="s">
        <v>113</v>
      </c>
      <c r="C49" s="265"/>
      <c r="D49" s="265"/>
      <c r="E49" s="264"/>
      <c r="F49" s="522"/>
      <c r="G49" s="260"/>
      <c r="H49" s="68"/>
      <c r="I49" s="68"/>
      <c r="J49" s="68"/>
      <c r="K49" s="68"/>
      <c r="L49" s="10"/>
      <c r="M49" s="10"/>
      <c r="N49" s="10"/>
      <c r="O49" s="10"/>
      <c r="P49" s="10"/>
      <c r="Q49" s="10"/>
      <c r="R49" s="10"/>
      <c r="S49" s="10"/>
    </row>
    <row r="50" spans="1:19" ht="22.5" customHeight="1">
      <c r="A50" s="261"/>
      <c r="B50" s="505" t="s">
        <v>114</v>
      </c>
      <c r="C50" s="506">
        <f>SUM(C51:C76)</f>
        <v>138</v>
      </c>
      <c r="D50" s="506"/>
      <c r="E50" s="506">
        <f>SUM(E51:E76)</f>
        <v>1930400</v>
      </c>
      <c r="F50" s="522"/>
      <c r="G50" s="260"/>
      <c r="H50" s="68"/>
      <c r="I50" s="68"/>
      <c r="J50" s="68"/>
      <c r="K50" s="68"/>
      <c r="L50" s="10"/>
      <c r="M50" s="10"/>
      <c r="N50" s="10"/>
      <c r="O50" s="10"/>
      <c r="P50" s="10"/>
      <c r="Q50" s="10"/>
      <c r="R50" s="10"/>
      <c r="S50" s="10"/>
    </row>
    <row r="51" spans="1:19" ht="22.5" customHeight="1">
      <c r="A51" s="261"/>
      <c r="B51" s="530" t="s">
        <v>479</v>
      </c>
      <c r="C51" s="37">
        <v>3</v>
      </c>
      <c r="D51" s="37"/>
      <c r="E51" s="531">
        <v>99000</v>
      </c>
      <c r="F51" s="522"/>
      <c r="G51" s="260"/>
      <c r="H51" s="68"/>
      <c r="I51" s="68"/>
      <c r="J51" s="68"/>
      <c r="K51" s="68"/>
      <c r="L51" s="10"/>
      <c r="M51" s="10"/>
      <c r="N51" s="10"/>
      <c r="O51" s="10"/>
      <c r="P51" s="10"/>
      <c r="Q51" s="10"/>
      <c r="R51" s="10"/>
      <c r="S51" s="10"/>
    </row>
    <row r="52" spans="1:19" ht="26.25" customHeight="1">
      <c r="A52" s="532"/>
      <c r="B52" s="530" t="s">
        <v>480</v>
      </c>
      <c r="C52" s="37">
        <v>1</v>
      </c>
      <c r="D52" s="37"/>
      <c r="E52" s="531">
        <v>58641</v>
      </c>
      <c r="F52" s="522"/>
      <c r="G52" s="260"/>
      <c r="H52" s="68"/>
      <c r="I52" s="68"/>
      <c r="J52" s="68"/>
      <c r="K52" s="68"/>
      <c r="L52" s="10"/>
      <c r="M52" s="10"/>
      <c r="N52" s="10"/>
      <c r="O52" s="10"/>
      <c r="P52" s="10"/>
      <c r="Q52" s="10"/>
      <c r="R52" s="10"/>
      <c r="S52" s="10"/>
    </row>
    <row r="53" spans="1:19" ht="25.5" customHeight="1">
      <c r="A53" s="261"/>
      <c r="B53" s="530" t="s">
        <v>481</v>
      </c>
      <c r="C53" s="37">
        <v>20</v>
      </c>
      <c r="D53" s="37"/>
      <c r="E53" s="531">
        <v>197000</v>
      </c>
      <c r="F53" s="522"/>
      <c r="G53" s="260"/>
      <c r="H53" s="68"/>
      <c r="I53" s="68"/>
      <c r="J53" s="68"/>
      <c r="K53" s="68"/>
      <c r="L53" s="10"/>
      <c r="M53" s="10"/>
      <c r="N53" s="10"/>
      <c r="O53" s="10"/>
      <c r="P53" s="10"/>
      <c r="Q53" s="10"/>
      <c r="R53" s="10"/>
      <c r="S53" s="10"/>
    </row>
    <row r="54" spans="1:19" ht="22.5" customHeight="1">
      <c r="A54" s="261"/>
      <c r="B54" s="530" t="s">
        <v>482</v>
      </c>
      <c r="C54" s="37">
        <v>1</v>
      </c>
      <c r="D54" s="37"/>
      <c r="E54" s="531">
        <v>99950</v>
      </c>
      <c r="F54" s="522"/>
      <c r="G54" s="260"/>
      <c r="H54" s="68"/>
      <c r="I54" s="68"/>
      <c r="J54" s="68"/>
      <c r="K54" s="68"/>
      <c r="L54" s="10"/>
      <c r="M54" s="10"/>
      <c r="N54" s="10"/>
      <c r="O54" s="10"/>
      <c r="P54" s="10"/>
      <c r="Q54" s="10"/>
      <c r="R54" s="10"/>
      <c r="S54" s="10"/>
    </row>
    <row r="55" spans="1:19" ht="33.75" customHeight="1">
      <c r="A55" s="261"/>
      <c r="B55" s="530" t="s">
        <v>483</v>
      </c>
      <c r="C55" s="37">
        <v>1</v>
      </c>
      <c r="D55" s="37"/>
      <c r="E55" s="531">
        <v>70000</v>
      </c>
      <c r="F55" s="522"/>
      <c r="G55" s="260"/>
      <c r="H55" s="68"/>
      <c r="I55" s="68"/>
      <c r="J55" s="68"/>
      <c r="K55" s="68"/>
      <c r="L55" s="10"/>
      <c r="M55" s="10"/>
      <c r="N55" s="10"/>
      <c r="O55" s="10"/>
      <c r="P55" s="10"/>
      <c r="Q55" s="10"/>
      <c r="R55" s="10"/>
      <c r="S55" s="10"/>
    </row>
    <row r="56" spans="1:19" ht="19.5" customHeight="1">
      <c r="A56" s="261"/>
      <c r="B56" s="530" t="s">
        <v>484</v>
      </c>
      <c r="C56" s="37">
        <v>1</v>
      </c>
      <c r="D56" s="37"/>
      <c r="E56" s="531">
        <v>11900</v>
      </c>
      <c r="F56" s="522"/>
      <c r="G56" s="260"/>
      <c r="H56" s="68"/>
      <c r="I56" s="68"/>
      <c r="J56" s="68"/>
      <c r="K56" s="68"/>
      <c r="L56" s="10"/>
      <c r="M56" s="10"/>
      <c r="N56" s="10"/>
      <c r="O56" s="10"/>
      <c r="P56" s="10"/>
      <c r="Q56" s="10"/>
      <c r="R56" s="10"/>
      <c r="S56" s="10"/>
    </row>
    <row r="57" spans="1:19" ht="20.25" customHeight="1">
      <c r="A57" s="261"/>
      <c r="B57" s="530" t="s">
        <v>485</v>
      </c>
      <c r="C57" s="37">
        <v>1</v>
      </c>
      <c r="D57" s="37"/>
      <c r="E57" s="531">
        <v>37950</v>
      </c>
      <c r="F57" s="522"/>
      <c r="G57" s="260"/>
      <c r="H57" s="68"/>
      <c r="I57" s="68"/>
      <c r="J57" s="68"/>
      <c r="K57" s="68"/>
      <c r="L57" s="10"/>
      <c r="M57" s="10"/>
      <c r="N57" s="10"/>
      <c r="O57" s="10"/>
      <c r="P57" s="10"/>
      <c r="Q57" s="10"/>
      <c r="R57" s="10"/>
      <c r="S57" s="10"/>
    </row>
    <row r="58" spans="1:19" ht="22.5" customHeight="1">
      <c r="A58" s="261"/>
      <c r="B58" s="530" t="s">
        <v>486</v>
      </c>
      <c r="C58" s="37">
        <v>1</v>
      </c>
      <c r="D58" s="37"/>
      <c r="E58" s="531">
        <v>75000</v>
      </c>
      <c r="F58" s="522"/>
      <c r="G58" s="260"/>
      <c r="H58" s="262"/>
      <c r="I58" s="68"/>
      <c r="J58" s="68"/>
      <c r="K58" s="68"/>
      <c r="L58" s="10"/>
      <c r="M58" s="10"/>
      <c r="N58" s="10"/>
    </row>
    <row r="59" spans="1:19" ht="23.25" customHeight="1">
      <c r="A59" s="533"/>
      <c r="B59" s="530" t="s">
        <v>487</v>
      </c>
      <c r="C59" s="37">
        <v>2</v>
      </c>
      <c r="D59" s="37"/>
      <c r="E59" s="531">
        <v>49060</v>
      </c>
      <c r="F59" s="523"/>
      <c r="G59" s="382"/>
      <c r="H59" s="383"/>
      <c r="I59" s="381"/>
      <c r="J59" s="381"/>
      <c r="K59" s="381"/>
      <c r="L59" s="10"/>
      <c r="M59" s="10"/>
      <c r="N59" s="10"/>
    </row>
    <row r="60" spans="1:19" ht="27" customHeight="1">
      <c r="A60" s="534"/>
      <c r="B60" s="530" t="s">
        <v>488</v>
      </c>
      <c r="C60" s="37">
        <v>1</v>
      </c>
      <c r="D60" s="37"/>
      <c r="E60" s="531">
        <v>12000</v>
      </c>
      <c r="F60" s="524"/>
      <c r="G60" s="146"/>
      <c r="H60" s="146"/>
      <c r="I60" s="146"/>
      <c r="J60" s="146"/>
      <c r="K60" s="146"/>
      <c r="L60" s="10"/>
      <c r="M60" s="10"/>
      <c r="N60" s="10"/>
    </row>
    <row r="61" spans="1:19" ht="24" customHeight="1">
      <c r="A61" s="534"/>
      <c r="B61" s="530" t="s">
        <v>489</v>
      </c>
      <c r="C61" s="37">
        <v>1</v>
      </c>
      <c r="D61" s="37"/>
      <c r="E61" s="531">
        <v>5200</v>
      </c>
      <c r="F61" s="524"/>
      <c r="G61" s="146"/>
      <c r="H61" s="146"/>
      <c r="I61" s="146"/>
      <c r="J61" s="146"/>
      <c r="K61" s="146"/>
      <c r="L61" s="10"/>
      <c r="M61" s="10"/>
      <c r="N61" s="10"/>
    </row>
    <row r="62" spans="1:19" ht="24" customHeight="1">
      <c r="A62" s="534"/>
      <c r="B62" s="530" t="s">
        <v>490</v>
      </c>
      <c r="C62" s="37">
        <v>1</v>
      </c>
      <c r="D62" s="37"/>
      <c r="E62" s="531">
        <v>6100</v>
      </c>
      <c r="F62" s="525"/>
      <c r="G62" s="37"/>
      <c r="H62" s="97"/>
      <c r="I62" s="146"/>
      <c r="J62" s="146"/>
      <c r="K62" s="146"/>
    </row>
    <row r="63" spans="1:19" ht="24" customHeight="1">
      <c r="A63" s="534"/>
      <c r="B63" s="530" t="s">
        <v>491</v>
      </c>
      <c r="C63" s="37">
        <v>2</v>
      </c>
      <c r="D63" s="37"/>
      <c r="E63" s="531">
        <v>28798</v>
      </c>
      <c r="F63" s="526"/>
      <c r="G63" s="39"/>
      <c r="H63" s="39"/>
      <c r="I63" s="146"/>
      <c r="J63" s="146"/>
      <c r="K63" s="146"/>
    </row>
    <row r="64" spans="1:19" ht="25.5" customHeight="1">
      <c r="A64" s="534"/>
      <c r="B64" s="530" t="s">
        <v>492</v>
      </c>
      <c r="C64" s="37">
        <v>1</v>
      </c>
      <c r="D64" s="37"/>
      <c r="E64" s="531">
        <v>13200</v>
      </c>
      <c r="F64" s="527"/>
      <c r="G64" s="244"/>
      <c r="H64" s="253"/>
      <c r="I64" s="146"/>
      <c r="J64" s="146"/>
      <c r="K64" s="146"/>
    </row>
    <row r="65" spans="1:14" ht="33.75" customHeight="1">
      <c r="A65" s="534"/>
      <c r="B65" s="530" t="s">
        <v>491</v>
      </c>
      <c r="C65" s="37">
        <v>1</v>
      </c>
      <c r="D65" s="37"/>
      <c r="E65" s="531">
        <v>14524</v>
      </c>
      <c r="F65" s="528"/>
      <c r="G65" s="244"/>
      <c r="H65" s="254"/>
      <c r="I65" s="146"/>
      <c r="J65" s="146"/>
      <c r="K65" s="146"/>
    </row>
    <row r="66" spans="1:14" ht="21" customHeight="1">
      <c r="A66" s="534"/>
      <c r="B66" s="530" t="s">
        <v>493</v>
      </c>
      <c r="C66" s="37">
        <v>14</v>
      </c>
      <c r="D66" s="37"/>
      <c r="E66" s="531">
        <v>88200</v>
      </c>
      <c r="F66" s="529"/>
      <c r="G66" s="244"/>
      <c r="H66" s="255"/>
      <c r="I66" s="146"/>
      <c r="J66" s="146"/>
      <c r="K66" s="146"/>
    </row>
    <row r="67" spans="1:14" ht="21" customHeight="1">
      <c r="A67" s="534"/>
      <c r="B67" s="530" t="s">
        <v>494</v>
      </c>
      <c r="C67" s="37">
        <v>1</v>
      </c>
      <c r="D67" s="37"/>
      <c r="E67" s="531">
        <v>6600</v>
      </c>
      <c r="F67" s="529"/>
      <c r="G67" s="244"/>
      <c r="H67" s="255"/>
      <c r="I67" s="146"/>
      <c r="J67" s="146"/>
      <c r="K67" s="146"/>
    </row>
    <row r="68" spans="1:14" ht="19.5" customHeight="1">
      <c r="A68" s="534"/>
      <c r="B68" s="530" t="s">
        <v>487</v>
      </c>
      <c r="C68" s="37">
        <v>2</v>
      </c>
      <c r="D68" s="37"/>
      <c r="E68" s="531">
        <v>49060</v>
      </c>
      <c r="F68" s="529"/>
      <c r="G68" s="244"/>
      <c r="H68" s="255"/>
      <c r="I68" s="146"/>
      <c r="J68" s="146"/>
      <c r="K68" s="146"/>
    </row>
    <row r="69" spans="1:14" ht="22.5" customHeight="1">
      <c r="A69" s="534"/>
      <c r="B69" s="530" t="s">
        <v>495</v>
      </c>
      <c r="C69" s="37">
        <v>3</v>
      </c>
      <c r="D69" s="37"/>
      <c r="E69" s="531">
        <v>99000</v>
      </c>
      <c r="F69" s="529"/>
      <c r="G69" s="244"/>
      <c r="H69" s="255"/>
      <c r="I69" s="146"/>
      <c r="J69" s="146"/>
      <c r="K69" s="146"/>
    </row>
    <row r="70" spans="1:14" s="143" customFormat="1" ht="30.75" customHeight="1">
      <c r="A70" s="534"/>
      <c r="B70" s="530" t="s">
        <v>496</v>
      </c>
      <c r="C70" s="37">
        <v>1</v>
      </c>
      <c r="D70" s="37"/>
      <c r="E70" s="531">
        <v>5950</v>
      </c>
      <c r="F70" s="529"/>
      <c r="G70" s="244"/>
      <c r="H70" s="255"/>
      <c r="I70" s="146"/>
      <c r="J70" s="146"/>
      <c r="K70" s="146"/>
      <c r="L70"/>
      <c r="M70"/>
      <c r="N70"/>
    </row>
    <row r="71" spans="1:14" ht="27.75" customHeight="1">
      <c r="A71" s="534"/>
      <c r="B71" s="535" t="s">
        <v>497</v>
      </c>
      <c r="C71" s="37">
        <v>2</v>
      </c>
      <c r="D71" s="37"/>
      <c r="E71" s="531">
        <v>13667</v>
      </c>
      <c r="F71" s="529"/>
      <c r="G71" s="244"/>
      <c r="H71" s="255"/>
      <c r="I71" s="146"/>
      <c r="J71" s="146"/>
      <c r="K71" s="146"/>
    </row>
    <row r="72" spans="1:14" ht="29.25" customHeight="1">
      <c r="A72" s="534"/>
      <c r="B72" s="530" t="s">
        <v>498</v>
      </c>
      <c r="C72" s="37">
        <v>1</v>
      </c>
      <c r="D72" s="37"/>
      <c r="E72" s="531">
        <v>8900</v>
      </c>
      <c r="F72" s="529"/>
      <c r="G72" s="244"/>
      <c r="H72" s="255"/>
      <c r="I72" s="146"/>
      <c r="J72" s="146"/>
      <c r="K72" s="146"/>
    </row>
    <row r="73" spans="1:14" ht="27.75" customHeight="1">
      <c r="A73" s="534"/>
      <c r="B73" s="530" t="s">
        <v>499</v>
      </c>
      <c r="C73" s="37">
        <v>30</v>
      </c>
      <c r="D73" s="37"/>
      <c r="E73" s="531">
        <v>447000</v>
      </c>
      <c r="F73" s="529"/>
      <c r="G73" s="244"/>
      <c r="H73" s="255"/>
      <c r="I73" s="146"/>
      <c r="J73" s="146"/>
      <c r="K73" s="146"/>
    </row>
    <row r="74" spans="1:14" ht="28.5" customHeight="1">
      <c r="A74" s="534"/>
      <c r="B74" s="530" t="s">
        <v>369</v>
      </c>
      <c r="C74" s="37">
        <v>13</v>
      </c>
      <c r="D74" s="37"/>
      <c r="E74" s="536">
        <v>193700</v>
      </c>
      <c r="F74" s="529"/>
      <c r="G74" s="244"/>
      <c r="H74" s="255"/>
      <c r="I74" s="146"/>
      <c r="J74" s="146"/>
      <c r="K74" s="146"/>
      <c r="M74" s="143"/>
      <c r="N74" s="143"/>
    </row>
    <row r="75" spans="1:14" ht="27" customHeight="1">
      <c r="A75" s="534"/>
      <c r="B75" s="535" t="s">
        <v>500</v>
      </c>
      <c r="C75" s="37">
        <v>30</v>
      </c>
      <c r="D75" s="37"/>
      <c r="E75" s="531">
        <v>210000</v>
      </c>
      <c r="F75" s="529"/>
      <c r="G75" s="244"/>
      <c r="H75" s="255"/>
      <c r="I75" s="146"/>
      <c r="J75" s="146"/>
      <c r="K75" s="146"/>
    </row>
    <row r="76" spans="1:14" ht="24" customHeight="1">
      <c r="A76" s="534"/>
      <c r="B76" s="530" t="s">
        <v>501</v>
      </c>
      <c r="C76" s="37">
        <v>3</v>
      </c>
      <c r="D76" s="37"/>
      <c r="E76" s="536">
        <v>30000</v>
      </c>
      <c r="F76" s="529"/>
      <c r="G76" s="244"/>
      <c r="H76" s="255"/>
      <c r="I76" s="146"/>
      <c r="J76" s="146"/>
      <c r="K76" s="146"/>
    </row>
    <row r="77" spans="1:14" ht="27.75" customHeight="1">
      <c r="A77" s="384">
        <v>6</v>
      </c>
      <c r="B77" s="584" t="s">
        <v>88</v>
      </c>
      <c r="C77" s="385">
        <f>C81</f>
        <v>11</v>
      </c>
      <c r="D77" s="385">
        <v>0</v>
      </c>
      <c r="E77" s="386">
        <f>E81</f>
        <v>1976200</v>
      </c>
      <c r="F77" s="385">
        <f>F81</f>
        <v>0</v>
      </c>
      <c r="G77" s="385">
        <v>0</v>
      </c>
      <c r="H77" s="387">
        <f>H81</f>
        <v>0</v>
      </c>
      <c r="I77" s="333"/>
      <c r="J77" s="333"/>
      <c r="K77" s="333"/>
    </row>
    <row r="78" spans="1:14" ht="21" customHeight="1">
      <c r="A78" s="12">
        <v>1</v>
      </c>
      <c r="B78" s="8" t="s">
        <v>78</v>
      </c>
      <c r="C78" s="46">
        <v>0</v>
      </c>
      <c r="D78" s="46">
        <v>0</v>
      </c>
      <c r="E78" s="45">
        <v>0</v>
      </c>
      <c r="F78" s="46">
        <v>0</v>
      </c>
      <c r="G78" s="46">
        <v>0</v>
      </c>
      <c r="H78" s="47">
        <v>0</v>
      </c>
      <c r="I78" s="35"/>
      <c r="J78" s="35"/>
      <c r="K78" s="35"/>
    </row>
    <row r="79" spans="1:14" ht="21" customHeight="1">
      <c r="A79" s="12">
        <v>2</v>
      </c>
      <c r="B79" s="8" t="s">
        <v>79</v>
      </c>
      <c r="C79" s="46">
        <v>0</v>
      </c>
      <c r="D79" s="46">
        <v>0</v>
      </c>
      <c r="E79" s="45">
        <v>0</v>
      </c>
      <c r="F79" s="46">
        <v>0</v>
      </c>
      <c r="G79" s="46">
        <v>0</v>
      </c>
      <c r="H79" s="47">
        <v>0</v>
      </c>
      <c r="I79" s="35"/>
      <c r="J79" s="35"/>
      <c r="K79" s="35"/>
    </row>
    <row r="80" spans="1:14" ht="22.5" customHeight="1">
      <c r="A80" s="12">
        <v>3</v>
      </c>
      <c r="B80" s="8" t="s">
        <v>80</v>
      </c>
      <c r="C80" s="248">
        <v>0</v>
      </c>
      <c r="D80" s="248">
        <v>0</v>
      </c>
      <c r="E80" s="249">
        <v>0</v>
      </c>
      <c r="F80" s="248">
        <v>0</v>
      </c>
      <c r="G80" s="248">
        <v>0</v>
      </c>
      <c r="H80" s="250">
        <v>0</v>
      </c>
      <c r="I80" s="51"/>
      <c r="J80" s="51"/>
      <c r="K80" s="51"/>
    </row>
    <row r="81" spans="1:12" ht="27" customHeight="1">
      <c r="A81" s="429">
        <v>4</v>
      </c>
      <c r="B81" s="430" t="s">
        <v>81</v>
      </c>
      <c r="C81" s="431">
        <f>SUM(C82:C92)</f>
        <v>11</v>
      </c>
      <c r="D81" s="431"/>
      <c r="E81" s="431">
        <f>SUM(E82:E94)</f>
        <v>1976200</v>
      </c>
      <c r="F81" s="148">
        <f>SUM(F93:F94)</f>
        <v>0</v>
      </c>
      <c r="G81" s="148"/>
      <c r="H81" s="148">
        <f>SUM(H93:H94)</f>
        <v>0</v>
      </c>
      <c r="I81" s="245"/>
      <c r="J81" s="245"/>
      <c r="K81" s="245"/>
    </row>
    <row r="82" spans="1:12" ht="29.25" customHeight="1">
      <c r="A82" s="28"/>
      <c r="B82" s="418" t="s">
        <v>327</v>
      </c>
      <c r="C82" s="418">
        <v>1</v>
      </c>
      <c r="D82" s="418"/>
      <c r="E82" s="432">
        <v>27900</v>
      </c>
      <c r="F82" s="425"/>
      <c r="G82" s="242"/>
      <c r="H82" s="242"/>
      <c r="I82" s="246"/>
      <c r="J82" s="246"/>
      <c r="K82" s="246"/>
      <c r="L82" s="143"/>
    </row>
    <row r="83" spans="1:12" ht="27" customHeight="1">
      <c r="A83" s="28"/>
      <c r="B83" s="418" t="s">
        <v>328</v>
      </c>
      <c r="C83" s="418">
        <v>1</v>
      </c>
      <c r="D83" s="418"/>
      <c r="E83" s="432">
        <v>31400</v>
      </c>
      <c r="F83" s="426"/>
      <c r="G83" s="49"/>
      <c r="H83" s="49"/>
      <c r="I83" s="245"/>
      <c r="J83" s="245"/>
      <c r="K83" s="245"/>
    </row>
    <row r="84" spans="1:12" ht="24" customHeight="1">
      <c r="A84" s="28"/>
      <c r="B84" s="418" t="s">
        <v>329</v>
      </c>
      <c r="C84" s="418">
        <v>1</v>
      </c>
      <c r="D84" s="418"/>
      <c r="E84" s="432">
        <v>9950</v>
      </c>
      <c r="F84" s="426"/>
      <c r="G84" s="49"/>
      <c r="H84" s="49"/>
      <c r="I84" s="245"/>
      <c r="J84" s="245"/>
      <c r="K84" s="245"/>
    </row>
    <row r="85" spans="1:12" ht="24" customHeight="1">
      <c r="A85" s="28"/>
      <c r="B85" s="418" t="s">
        <v>330</v>
      </c>
      <c r="C85" s="418">
        <v>1</v>
      </c>
      <c r="D85" s="418"/>
      <c r="E85" s="432">
        <v>70000</v>
      </c>
      <c r="F85" s="426"/>
      <c r="G85" s="49"/>
      <c r="H85" s="49"/>
      <c r="I85" s="245"/>
      <c r="J85" s="245"/>
      <c r="K85" s="245"/>
    </row>
    <row r="86" spans="1:12" ht="34" customHeight="1">
      <c r="A86" s="28"/>
      <c r="B86" s="418" t="s">
        <v>331</v>
      </c>
      <c r="C86" s="418">
        <v>1</v>
      </c>
      <c r="D86" s="418"/>
      <c r="E86" s="432">
        <v>740000</v>
      </c>
      <c r="F86" s="427"/>
      <c r="G86" s="50"/>
      <c r="H86" s="247"/>
      <c r="I86" s="245"/>
      <c r="J86" s="245"/>
      <c r="K86" s="245"/>
    </row>
    <row r="87" spans="1:12" ht="24.75" customHeight="1">
      <c r="A87" s="28"/>
      <c r="B87" s="418" t="s">
        <v>332</v>
      </c>
      <c r="C87" s="418">
        <v>1</v>
      </c>
      <c r="D87" s="418"/>
      <c r="E87" s="432">
        <v>48000</v>
      </c>
      <c r="F87" s="427"/>
      <c r="G87" s="50"/>
      <c r="H87" s="247"/>
      <c r="I87" s="245"/>
      <c r="J87" s="245"/>
      <c r="K87" s="245"/>
    </row>
    <row r="88" spans="1:12" ht="25.5" customHeight="1">
      <c r="A88" s="28"/>
      <c r="B88" s="418" t="s">
        <v>333</v>
      </c>
      <c r="C88" s="418">
        <v>1</v>
      </c>
      <c r="D88" s="418"/>
      <c r="E88" s="432">
        <v>48000</v>
      </c>
      <c r="F88" s="427"/>
      <c r="G88" s="50"/>
      <c r="H88" s="247"/>
      <c r="I88" s="245"/>
      <c r="J88" s="245"/>
      <c r="K88" s="245"/>
    </row>
    <row r="89" spans="1:12" ht="25.5" customHeight="1">
      <c r="A89" s="28"/>
      <c r="B89" s="418" t="s">
        <v>333</v>
      </c>
      <c r="C89" s="418">
        <v>1</v>
      </c>
      <c r="D89" s="418"/>
      <c r="E89" s="432">
        <v>48000</v>
      </c>
      <c r="F89" s="427"/>
      <c r="G89" s="50"/>
      <c r="H89" s="247"/>
      <c r="I89" s="245"/>
      <c r="J89" s="245"/>
      <c r="K89" s="245"/>
    </row>
    <row r="90" spans="1:12" ht="25.5" customHeight="1">
      <c r="A90" s="28"/>
      <c r="B90" s="418" t="s">
        <v>333</v>
      </c>
      <c r="C90" s="418">
        <v>1</v>
      </c>
      <c r="D90" s="418"/>
      <c r="E90" s="432">
        <v>48000</v>
      </c>
      <c r="F90" s="427"/>
      <c r="G90" s="50"/>
      <c r="H90" s="247"/>
      <c r="I90" s="245"/>
      <c r="J90" s="245"/>
      <c r="K90" s="245"/>
    </row>
    <row r="91" spans="1:12" ht="25.5" customHeight="1">
      <c r="A91" s="28"/>
      <c r="B91" s="418" t="s">
        <v>334</v>
      </c>
      <c r="C91" s="418">
        <v>1</v>
      </c>
      <c r="D91" s="418"/>
      <c r="E91" s="432">
        <v>437500</v>
      </c>
      <c r="F91" s="427"/>
      <c r="G91" s="50"/>
      <c r="H91" s="247"/>
      <c r="I91" s="245"/>
      <c r="J91" s="245"/>
      <c r="K91" s="245"/>
    </row>
    <row r="92" spans="1:12" ht="25.5" customHeight="1">
      <c r="A92" s="28"/>
      <c r="B92" s="418" t="s">
        <v>335</v>
      </c>
      <c r="C92" s="418">
        <v>1</v>
      </c>
      <c r="D92" s="418"/>
      <c r="E92" s="432">
        <v>437500</v>
      </c>
      <c r="F92" s="427"/>
      <c r="G92" s="50"/>
      <c r="H92" s="247"/>
      <c r="I92" s="245"/>
      <c r="J92" s="245"/>
      <c r="K92" s="245"/>
    </row>
    <row r="93" spans="1:12" ht="25.5" customHeight="1">
      <c r="A93" s="28"/>
      <c r="B93" s="418" t="s">
        <v>336</v>
      </c>
      <c r="C93" s="418">
        <v>4</v>
      </c>
      <c r="D93" s="418"/>
      <c r="E93" s="432">
        <v>20000</v>
      </c>
      <c r="F93" s="428"/>
      <c r="G93" s="50"/>
      <c r="H93" s="251"/>
      <c r="I93" s="251"/>
      <c r="J93" s="251"/>
      <c r="K93" s="251"/>
    </row>
    <row r="94" spans="1:12" ht="28.5" customHeight="1">
      <c r="A94" s="28"/>
      <c r="B94" s="418" t="s">
        <v>337</v>
      </c>
      <c r="C94" s="418">
        <v>1</v>
      </c>
      <c r="D94" s="418"/>
      <c r="E94" s="432">
        <v>9950</v>
      </c>
      <c r="F94" s="428"/>
      <c r="G94" s="50"/>
      <c r="H94" s="251"/>
      <c r="I94" s="251"/>
      <c r="J94" s="251"/>
      <c r="K94" s="251"/>
    </row>
    <row r="95" spans="1:12" ht="41.5" customHeight="1">
      <c r="A95" s="388">
        <v>7</v>
      </c>
      <c r="B95" s="347" t="s">
        <v>208</v>
      </c>
      <c r="C95" s="389"/>
      <c r="D95" s="389"/>
      <c r="E95" s="390"/>
      <c r="F95" s="391">
        <f>F99</f>
        <v>1</v>
      </c>
      <c r="G95" s="392"/>
      <c r="H95" s="393">
        <f>H99</f>
        <v>340926</v>
      </c>
      <c r="I95" s="393"/>
      <c r="J95" s="394"/>
      <c r="K95" s="394"/>
    </row>
    <row r="96" spans="1:12" ht="32" customHeight="1">
      <c r="A96" s="291"/>
      <c r="B96" s="292" t="s">
        <v>23</v>
      </c>
      <c r="C96" s="294">
        <v>0</v>
      </c>
      <c r="D96" s="294">
        <v>0</v>
      </c>
      <c r="E96" s="295">
        <v>0</v>
      </c>
      <c r="F96" s="294">
        <v>0</v>
      </c>
      <c r="G96" s="294">
        <v>0</v>
      </c>
      <c r="H96" s="295">
        <v>0</v>
      </c>
      <c r="I96" s="251"/>
      <c r="J96" s="251"/>
      <c r="K96" s="251"/>
    </row>
    <row r="97" spans="1:11" ht="32.5" customHeight="1">
      <c r="A97" s="291"/>
      <c r="B97" s="292" t="s">
        <v>24</v>
      </c>
      <c r="C97" s="294">
        <v>0</v>
      </c>
      <c r="D97" s="294">
        <v>0</v>
      </c>
      <c r="E97" s="295">
        <v>0</v>
      </c>
      <c r="F97" s="294">
        <v>0</v>
      </c>
      <c r="G97" s="294">
        <v>0</v>
      </c>
      <c r="H97" s="295">
        <v>0</v>
      </c>
      <c r="I97" s="251"/>
      <c r="J97" s="251"/>
      <c r="K97" s="251"/>
    </row>
    <row r="98" spans="1:11" ht="31.5" customHeight="1">
      <c r="A98" s="291"/>
      <c r="B98" s="292" t="s">
        <v>25</v>
      </c>
      <c r="C98" s="294">
        <v>0</v>
      </c>
      <c r="D98" s="294">
        <v>0</v>
      </c>
      <c r="E98" s="295">
        <v>0</v>
      </c>
      <c r="F98" s="294">
        <v>0</v>
      </c>
      <c r="G98" s="294">
        <v>0</v>
      </c>
      <c r="H98" s="295">
        <v>0</v>
      </c>
      <c r="I98" s="251"/>
      <c r="J98" s="251"/>
      <c r="K98" s="251"/>
    </row>
    <row r="99" spans="1:11" ht="32" customHeight="1">
      <c r="A99" s="291"/>
      <c r="B99" s="293" t="s">
        <v>26</v>
      </c>
      <c r="C99" s="296">
        <v>0</v>
      </c>
      <c r="D99" s="296">
        <v>0</v>
      </c>
      <c r="E99" s="297">
        <v>0</v>
      </c>
      <c r="F99" s="296">
        <f>F100</f>
        <v>1</v>
      </c>
      <c r="G99" s="296"/>
      <c r="H99" s="296">
        <f>H100</f>
        <v>340926</v>
      </c>
      <c r="I99" s="251"/>
      <c r="J99" s="251"/>
      <c r="K99" s="251"/>
    </row>
    <row r="100" spans="1:11" ht="33" customHeight="1">
      <c r="A100" s="291">
        <v>1</v>
      </c>
      <c r="B100" s="273" t="s">
        <v>511</v>
      </c>
      <c r="C100" s="294"/>
      <c r="D100" s="294"/>
      <c r="E100" s="295"/>
      <c r="F100" s="294">
        <v>1</v>
      </c>
      <c r="G100" s="294"/>
      <c r="H100" s="295">
        <v>340926</v>
      </c>
      <c r="I100" s="251"/>
      <c r="J100" s="251"/>
      <c r="K100" s="251"/>
    </row>
    <row r="101" spans="1:11" ht="44" customHeight="1">
      <c r="A101" s="395">
        <v>8</v>
      </c>
      <c r="B101" s="582" t="s">
        <v>521</v>
      </c>
      <c r="C101" s="396">
        <f>C105</f>
        <v>3</v>
      </c>
      <c r="D101" s="396">
        <v>0</v>
      </c>
      <c r="E101" s="397">
        <f>E105</f>
        <v>31856</v>
      </c>
      <c r="F101" s="396">
        <f>F105+F104</f>
        <v>11</v>
      </c>
      <c r="G101" s="396">
        <v>0</v>
      </c>
      <c r="H101" s="398">
        <f>H105+H104</f>
        <v>577084</v>
      </c>
      <c r="I101" s="396">
        <v>0</v>
      </c>
      <c r="J101" s="396">
        <v>0</v>
      </c>
      <c r="K101" s="397">
        <v>0</v>
      </c>
    </row>
    <row r="102" spans="1:11" ht="23.25" customHeight="1">
      <c r="A102" s="28"/>
      <c r="B102" s="31" t="s">
        <v>23</v>
      </c>
      <c r="C102" s="37">
        <v>0</v>
      </c>
      <c r="D102" s="37">
        <v>0</v>
      </c>
      <c r="E102" s="38"/>
      <c r="F102" s="37">
        <v>0</v>
      </c>
      <c r="G102" s="37">
        <v>0</v>
      </c>
      <c r="H102" s="38">
        <v>0</v>
      </c>
      <c r="I102" s="37">
        <v>0</v>
      </c>
      <c r="J102" s="37">
        <v>0</v>
      </c>
      <c r="K102" s="38">
        <v>0</v>
      </c>
    </row>
    <row r="103" spans="1:11" ht="21" customHeight="1">
      <c r="A103" s="28"/>
      <c r="B103" s="31" t="s">
        <v>24</v>
      </c>
      <c r="C103" s="37">
        <v>0</v>
      </c>
      <c r="D103" s="37">
        <v>0</v>
      </c>
      <c r="E103" s="38"/>
      <c r="F103" s="37">
        <v>0</v>
      </c>
      <c r="G103" s="37">
        <v>0</v>
      </c>
      <c r="H103" s="38">
        <v>0</v>
      </c>
      <c r="I103" s="37">
        <v>0</v>
      </c>
      <c r="J103" s="37">
        <v>0</v>
      </c>
      <c r="K103" s="38">
        <v>0</v>
      </c>
    </row>
    <row r="104" spans="1:11" ht="21.5" customHeight="1">
      <c r="A104" s="28"/>
      <c r="B104" s="31" t="s">
        <v>85</v>
      </c>
      <c r="C104" s="37">
        <v>0</v>
      </c>
      <c r="D104" s="37">
        <v>0</v>
      </c>
      <c r="E104" s="38"/>
      <c r="F104" s="37"/>
      <c r="G104" s="37">
        <v>0</v>
      </c>
      <c r="H104" s="38"/>
      <c r="I104" s="37">
        <v>0</v>
      </c>
      <c r="J104" s="37">
        <v>0</v>
      </c>
      <c r="K104" s="38">
        <v>0</v>
      </c>
    </row>
    <row r="105" spans="1:11" ht="25" customHeight="1">
      <c r="A105" s="31"/>
      <c r="B105" s="32" t="s">
        <v>26</v>
      </c>
      <c r="C105" s="39">
        <v>3</v>
      </c>
      <c r="D105" s="39">
        <v>0</v>
      </c>
      <c r="E105" s="40">
        <f>E117+E118</f>
        <v>31856</v>
      </c>
      <c r="F105" s="39">
        <f>+SUM(F106:F116)</f>
        <v>11</v>
      </c>
      <c r="G105" s="39">
        <f>+SUM(G113:G118)</f>
        <v>0</v>
      </c>
      <c r="H105" s="39">
        <f>+SUM(H106:H116)</f>
        <v>577084</v>
      </c>
      <c r="I105" s="37"/>
      <c r="J105" s="37"/>
      <c r="K105" s="38"/>
    </row>
    <row r="106" spans="1:11" ht="25" customHeight="1">
      <c r="A106" s="31"/>
      <c r="B106" s="530" t="s">
        <v>379</v>
      </c>
      <c r="C106" s="39"/>
      <c r="D106" s="39"/>
      <c r="E106" s="40"/>
      <c r="F106" s="547">
        <v>1</v>
      </c>
      <c r="G106" s="547"/>
      <c r="H106" s="548">
        <v>37312</v>
      </c>
      <c r="I106" s="37"/>
      <c r="J106" s="37"/>
      <c r="K106" s="38"/>
    </row>
    <row r="107" spans="1:11" ht="21.75" customHeight="1">
      <c r="A107" s="31"/>
      <c r="B107" s="418" t="s">
        <v>380</v>
      </c>
      <c r="C107" s="39"/>
      <c r="D107" s="39"/>
      <c r="E107" s="40"/>
      <c r="F107" s="547">
        <v>1</v>
      </c>
      <c r="G107" s="547"/>
      <c r="H107" s="548">
        <v>93349</v>
      </c>
      <c r="I107" s="37"/>
      <c r="J107" s="37"/>
      <c r="K107" s="38"/>
    </row>
    <row r="108" spans="1:11" ht="24.75" customHeight="1">
      <c r="A108" s="31"/>
      <c r="B108" s="418" t="s">
        <v>381</v>
      </c>
      <c r="C108" s="39"/>
      <c r="D108" s="39"/>
      <c r="E108" s="40"/>
      <c r="F108" s="547">
        <v>1</v>
      </c>
      <c r="G108" s="547"/>
      <c r="H108" s="548">
        <v>43451</v>
      </c>
      <c r="I108" s="37"/>
      <c r="J108" s="37"/>
      <c r="K108" s="38"/>
    </row>
    <row r="109" spans="1:11" ht="24" customHeight="1">
      <c r="A109" s="31"/>
      <c r="B109" s="418" t="s">
        <v>382</v>
      </c>
      <c r="C109" s="39"/>
      <c r="D109" s="39"/>
      <c r="E109" s="40"/>
      <c r="F109" s="547">
        <v>1</v>
      </c>
      <c r="G109" s="547"/>
      <c r="H109" s="548">
        <v>209500</v>
      </c>
      <c r="I109" s="37"/>
      <c r="J109" s="37"/>
      <c r="K109" s="38"/>
    </row>
    <row r="110" spans="1:11" ht="35.5" customHeight="1">
      <c r="A110" s="31"/>
      <c r="B110" s="418" t="s">
        <v>383</v>
      </c>
      <c r="C110" s="39"/>
      <c r="D110" s="39"/>
      <c r="E110" s="40"/>
      <c r="F110" s="547">
        <v>1</v>
      </c>
      <c r="G110" s="547"/>
      <c r="H110" s="548">
        <v>24990</v>
      </c>
      <c r="I110" s="37"/>
      <c r="J110" s="37"/>
      <c r="K110" s="38"/>
    </row>
    <row r="111" spans="1:11" ht="34.5" customHeight="1">
      <c r="A111" s="31"/>
      <c r="B111" s="418" t="s">
        <v>383</v>
      </c>
      <c r="C111" s="39"/>
      <c r="D111" s="39"/>
      <c r="E111" s="40"/>
      <c r="F111" s="547">
        <v>1</v>
      </c>
      <c r="G111" s="547"/>
      <c r="H111" s="548">
        <v>24990</v>
      </c>
      <c r="I111" s="37"/>
      <c r="J111" s="37"/>
      <c r="K111" s="38"/>
    </row>
    <row r="112" spans="1:11" ht="39" customHeight="1">
      <c r="A112" s="31"/>
      <c r="B112" s="418" t="s">
        <v>384</v>
      </c>
      <c r="C112" s="39"/>
      <c r="D112" s="39"/>
      <c r="E112" s="40"/>
      <c r="F112" s="547">
        <v>1</v>
      </c>
      <c r="G112" s="547"/>
      <c r="H112" s="548">
        <v>34996</v>
      </c>
      <c r="I112" s="37"/>
      <c r="J112" s="37"/>
      <c r="K112" s="38"/>
    </row>
    <row r="113" spans="1:11" ht="35" customHeight="1">
      <c r="A113" s="28"/>
      <c r="B113" s="418" t="s">
        <v>384</v>
      </c>
      <c r="C113" s="37"/>
      <c r="D113" s="37"/>
      <c r="E113" s="38"/>
      <c r="F113" s="547">
        <v>1</v>
      </c>
      <c r="G113" s="547"/>
      <c r="H113" s="548">
        <v>34996</v>
      </c>
      <c r="I113" s="39"/>
      <c r="J113" s="39"/>
      <c r="K113" s="40"/>
    </row>
    <row r="114" spans="1:11" ht="33" customHeight="1">
      <c r="A114" s="28"/>
      <c r="B114" s="418" t="s">
        <v>385</v>
      </c>
      <c r="C114" s="37"/>
      <c r="D114" s="37"/>
      <c r="E114" s="38"/>
      <c r="F114" s="547">
        <v>1</v>
      </c>
      <c r="G114" s="547"/>
      <c r="H114" s="548">
        <v>24500</v>
      </c>
      <c r="I114" s="39"/>
      <c r="J114" s="39"/>
      <c r="K114" s="40"/>
    </row>
    <row r="115" spans="1:11" ht="32" customHeight="1">
      <c r="A115" s="28"/>
      <c r="B115" s="418" t="s">
        <v>385</v>
      </c>
      <c r="C115" s="37"/>
      <c r="D115" s="37"/>
      <c r="E115" s="38"/>
      <c r="F115" s="547">
        <v>1</v>
      </c>
      <c r="G115" s="547"/>
      <c r="H115" s="548">
        <v>24500</v>
      </c>
      <c r="I115" s="39"/>
      <c r="J115" s="39"/>
      <c r="K115" s="40"/>
    </row>
    <row r="116" spans="1:11" ht="34.5" customHeight="1">
      <c r="A116" s="28"/>
      <c r="B116" s="418" t="s">
        <v>385</v>
      </c>
      <c r="C116" s="37"/>
      <c r="D116" s="37"/>
      <c r="E116" s="38"/>
      <c r="F116" s="547">
        <v>1</v>
      </c>
      <c r="G116" s="547"/>
      <c r="H116" s="548">
        <v>24500</v>
      </c>
      <c r="I116" s="39"/>
      <c r="J116" s="39"/>
      <c r="K116" s="40"/>
    </row>
    <row r="117" spans="1:11" ht="28" customHeight="1">
      <c r="A117" s="28"/>
      <c r="B117" s="530" t="s">
        <v>386</v>
      </c>
      <c r="C117" s="547">
        <v>1</v>
      </c>
      <c r="D117" s="547"/>
      <c r="E117" s="548">
        <v>7270</v>
      </c>
      <c r="F117" s="37"/>
      <c r="G117" s="37"/>
      <c r="H117" s="65"/>
      <c r="I117" s="39"/>
      <c r="J117" s="39"/>
      <c r="K117" s="40"/>
    </row>
    <row r="118" spans="1:11" ht="29" customHeight="1">
      <c r="A118" s="28"/>
      <c r="B118" s="530" t="s">
        <v>387</v>
      </c>
      <c r="C118" s="547">
        <v>2</v>
      </c>
      <c r="D118" s="547"/>
      <c r="E118" s="548">
        <f>12293*2</f>
        <v>24586</v>
      </c>
      <c r="F118" s="37"/>
      <c r="G118" s="37"/>
      <c r="H118" s="65"/>
      <c r="I118" s="39"/>
      <c r="J118" s="39"/>
      <c r="K118" s="40"/>
    </row>
    <row r="119" spans="1:11" ht="33" customHeight="1">
      <c r="A119" s="332">
        <v>9</v>
      </c>
      <c r="B119" s="582" t="s">
        <v>92</v>
      </c>
      <c r="C119" s="332">
        <f>C123</f>
        <v>0</v>
      </c>
      <c r="D119" s="332"/>
      <c r="E119" s="399">
        <f>E123</f>
        <v>0</v>
      </c>
      <c r="F119" s="399">
        <f>F123</f>
        <v>3</v>
      </c>
      <c r="G119" s="333"/>
      <c r="H119" s="399">
        <f>H123</f>
        <v>1089306</v>
      </c>
      <c r="I119" s="333"/>
      <c r="J119" s="333"/>
      <c r="K119" s="333"/>
    </row>
    <row r="120" spans="1:11" ht="23" customHeight="1">
      <c r="A120" s="35"/>
      <c r="B120" s="66" t="s">
        <v>23</v>
      </c>
      <c r="C120" s="66"/>
      <c r="D120" s="35"/>
      <c r="E120" s="35"/>
      <c r="F120" s="35"/>
      <c r="G120" s="35"/>
      <c r="H120" s="35"/>
      <c r="I120" s="35"/>
      <c r="J120" s="35"/>
      <c r="K120" s="35"/>
    </row>
    <row r="121" spans="1:11" ht="23" customHeight="1">
      <c r="A121" s="35"/>
      <c r="B121" s="66" t="s">
        <v>24</v>
      </c>
      <c r="C121" s="66"/>
      <c r="D121" s="35"/>
      <c r="E121" s="35"/>
      <c r="F121" s="35"/>
      <c r="G121" s="35"/>
      <c r="H121" s="35"/>
      <c r="I121" s="35"/>
      <c r="J121" s="35"/>
      <c r="K121" s="35"/>
    </row>
    <row r="122" spans="1:11" ht="23.5" customHeight="1">
      <c r="A122" s="35"/>
      <c r="B122" s="66" t="s">
        <v>25</v>
      </c>
      <c r="C122" s="66"/>
      <c r="D122" s="35"/>
      <c r="E122" s="35"/>
      <c r="F122" s="35"/>
      <c r="G122" s="35"/>
      <c r="H122" s="35"/>
      <c r="I122" s="35"/>
      <c r="J122" s="35"/>
      <c r="K122" s="35"/>
    </row>
    <row r="123" spans="1:11" ht="31" customHeight="1">
      <c r="A123" s="35"/>
      <c r="B123" s="67" t="s">
        <v>26</v>
      </c>
      <c r="C123" s="67"/>
      <c r="D123" s="33"/>
      <c r="E123" s="267">
        <f>E124</f>
        <v>0</v>
      </c>
      <c r="F123" s="267">
        <v>3</v>
      </c>
      <c r="G123" s="100"/>
      <c r="H123" s="585">
        <f>H124+H125+H126</f>
        <v>1089306</v>
      </c>
      <c r="I123" s="35"/>
      <c r="J123" s="35"/>
      <c r="K123" s="35"/>
    </row>
    <row r="124" spans="1:11" ht="26" customHeight="1">
      <c r="A124" s="35"/>
      <c r="B124" s="463" t="s">
        <v>377</v>
      </c>
      <c r="C124" s="66"/>
      <c r="D124" s="35"/>
      <c r="E124" s="271"/>
      <c r="F124" s="270">
        <v>1</v>
      </c>
      <c r="G124" s="270"/>
      <c r="H124" s="464">
        <f>700000000/1000</f>
        <v>700000</v>
      </c>
      <c r="I124" s="35"/>
      <c r="J124" s="35"/>
      <c r="K124" s="35"/>
    </row>
    <row r="125" spans="1:11" ht="27" customHeight="1">
      <c r="A125" s="35"/>
      <c r="B125" s="463" t="s">
        <v>259</v>
      </c>
      <c r="C125" s="66"/>
      <c r="D125" s="35"/>
      <c r="E125" s="271"/>
      <c r="F125" s="270">
        <v>1</v>
      </c>
      <c r="G125" s="270"/>
      <c r="H125" s="464">
        <f>48380000/1000</f>
        <v>48380</v>
      </c>
      <c r="I125" s="35"/>
      <c r="J125" s="35"/>
      <c r="K125" s="35"/>
    </row>
    <row r="126" spans="1:11" ht="39" customHeight="1">
      <c r="A126" s="35"/>
      <c r="B126" s="465" t="s">
        <v>378</v>
      </c>
      <c r="C126" s="66"/>
      <c r="D126" s="35"/>
      <c r="E126" s="271"/>
      <c r="F126" s="272">
        <v>1</v>
      </c>
      <c r="G126" s="272"/>
      <c r="H126" s="464">
        <f>340926000/1000</f>
        <v>340926</v>
      </c>
      <c r="I126" s="35"/>
      <c r="J126" s="35"/>
      <c r="K126" s="35"/>
    </row>
    <row r="127" spans="1:11" ht="44" customHeight="1">
      <c r="A127" s="586">
        <v>10</v>
      </c>
      <c r="B127" s="587" t="s">
        <v>22</v>
      </c>
      <c r="C127" s="400">
        <f>C131</f>
        <v>16</v>
      </c>
      <c r="D127" s="400">
        <v>0</v>
      </c>
      <c r="E127" s="401">
        <f>E131</f>
        <v>290000</v>
      </c>
      <c r="F127" s="400">
        <f>F131</f>
        <v>3</v>
      </c>
      <c r="G127" s="400">
        <v>0</v>
      </c>
      <c r="H127" s="401">
        <f>H131</f>
        <v>406876</v>
      </c>
      <c r="I127" s="268">
        <v>0</v>
      </c>
      <c r="J127" s="268">
        <v>0</v>
      </c>
      <c r="K127" s="269">
        <v>0</v>
      </c>
    </row>
    <row r="128" spans="1:11" ht="26" customHeight="1">
      <c r="A128" s="14"/>
      <c r="B128" s="57" t="s">
        <v>23</v>
      </c>
      <c r="C128" s="41"/>
      <c r="D128" s="41">
        <v>0</v>
      </c>
      <c r="E128" s="42">
        <v>0</v>
      </c>
      <c r="F128" s="41">
        <v>0</v>
      </c>
      <c r="G128" s="41">
        <v>0</v>
      </c>
      <c r="H128" s="42">
        <v>0</v>
      </c>
      <c r="I128" s="43">
        <v>0</v>
      </c>
      <c r="J128" s="43">
        <v>0</v>
      </c>
      <c r="K128" s="44">
        <v>0</v>
      </c>
    </row>
    <row r="129" spans="1:11" ht="27" customHeight="1">
      <c r="A129" s="14"/>
      <c r="B129" s="57" t="s">
        <v>24</v>
      </c>
      <c r="C129" s="41">
        <v>0</v>
      </c>
      <c r="D129" s="41">
        <v>0</v>
      </c>
      <c r="E129" s="42">
        <v>0</v>
      </c>
      <c r="F129" s="41">
        <v>0</v>
      </c>
      <c r="G129" s="41">
        <v>0</v>
      </c>
      <c r="H129" s="42">
        <v>0</v>
      </c>
      <c r="I129" s="43">
        <v>0</v>
      </c>
      <c r="J129" s="43">
        <v>0</v>
      </c>
      <c r="K129" s="44">
        <v>0</v>
      </c>
    </row>
    <row r="130" spans="1:11" ht="21.5" customHeight="1">
      <c r="A130" s="14"/>
      <c r="B130" s="57" t="s">
        <v>25</v>
      </c>
      <c r="C130" s="41">
        <v>0</v>
      </c>
      <c r="D130" s="41">
        <v>0</v>
      </c>
      <c r="E130" s="42">
        <v>0</v>
      </c>
      <c r="F130" s="41">
        <v>0</v>
      </c>
      <c r="G130" s="41">
        <v>0</v>
      </c>
      <c r="H130" s="42">
        <v>0</v>
      </c>
      <c r="I130" s="43">
        <v>0</v>
      </c>
      <c r="J130" s="43">
        <v>0</v>
      </c>
      <c r="K130" s="44">
        <v>0</v>
      </c>
    </row>
    <row r="131" spans="1:11" ht="25.5" customHeight="1">
      <c r="A131" s="15"/>
      <c r="B131" s="55" t="s">
        <v>26</v>
      </c>
      <c r="C131" s="56">
        <f>SUM(C132:C147)</f>
        <v>16</v>
      </c>
      <c r="D131" s="56">
        <v>0</v>
      </c>
      <c r="E131" s="56">
        <f>SUM(E132:E147)</f>
        <v>290000</v>
      </c>
      <c r="F131" s="56">
        <f>F132+F133+F134</f>
        <v>3</v>
      </c>
      <c r="G131" s="56">
        <v>0</v>
      </c>
      <c r="H131" s="56">
        <f>H132+H133+H134</f>
        <v>406876</v>
      </c>
      <c r="I131" s="43">
        <v>0</v>
      </c>
      <c r="J131" s="43">
        <v>0</v>
      </c>
      <c r="K131" s="44">
        <v>0</v>
      </c>
    </row>
    <row r="132" spans="1:11" ht="25" customHeight="1">
      <c r="A132" s="53"/>
      <c r="B132" s="418" t="s">
        <v>277</v>
      </c>
      <c r="C132" s="71"/>
      <c r="D132" s="71"/>
      <c r="E132" s="96"/>
      <c r="F132" s="418">
        <v>1</v>
      </c>
      <c r="G132" s="418"/>
      <c r="H132" s="432">
        <v>33000</v>
      </c>
      <c r="I132" s="52"/>
      <c r="J132" s="52"/>
      <c r="K132" s="54"/>
    </row>
    <row r="133" spans="1:11" ht="22.5" customHeight="1">
      <c r="A133" s="53"/>
      <c r="B133" s="418" t="s">
        <v>398</v>
      </c>
      <c r="C133" s="71"/>
      <c r="D133" s="71"/>
      <c r="E133" s="96"/>
      <c r="F133" s="418">
        <v>1</v>
      </c>
      <c r="G133" s="418"/>
      <c r="H133" s="432">
        <v>32950</v>
      </c>
      <c r="I133" s="52"/>
      <c r="J133" s="52"/>
      <c r="K133" s="54"/>
    </row>
    <row r="134" spans="1:11" ht="30" customHeight="1">
      <c r="A134" s="53"/>
      <c r="B134" s="418" t="s">
        <v>399</v>
      </c>
      <c r="C134" s="71"/>
      <c r="D134" s="71"/>
      <c r="E134" s="96"/>
      <c r="F134" s="418">
        <v>1</v>
      </c>
      <c r="G134" s="418"/>
      <c r="H134" s="432">
        <v>340926</v>
      </c>
      <c r="I134" s="52"/>
      <c r="J134" s="52"/>
      <c r="K134" s="54"/>
    </row>
    <row r="135" spans="1:11" ht="25" customHeight="1">
      <c r="A135" s="53"/>
      <c r="B135" s="418" t="s">
        <v>400</v>
      </c>
      <c r="C135" s="418">
        <v>1</v>
      </c>
      <c r="D135" s="418"/>
      <c r="E135" s="432">
        <v>7600</v>
      </c>
      <c r="F135" s="71"/>
      <c r="G135" s="71"/>
      <c r="H135" s="96"/>
      <c r="I135" s="52"/>
      <c r="J135" s="52"/>
      <c r="K135" s="54"/>
    </row>
    <row r="136" spans="1:11" ht="26" customHeight="1">
      <c r="A136" s="53"/>
      <c r="B136" s="418" t="s">
        <v>401</v>
      </c>
      <c r="C136" s="418">
        <v>1</v>
      </c>
      <c r="D136" s="418"/>
      <c r="E136" s="432">
        <v>9000</v>
      </c>
      <c r="F136" s="71"/>
      <c r="G136" s="71"/>
      <c r="H136" s="96"/>
      <c r="I136" s="52"/>
      <c r="J136" s="52"/>
      <c r="K136" s="54"/>
    </row>
    <row r="137" spans="1:11" ht="25.5" customHeight="1">
      <c r="A137" s="53"/>
      <c r="B137" s="418" t="s">
        <v>402</v>
      </c>
      <c r="C137" s="418">
        <v>1</v>
      </c>
      <c r="D137" s="418"/>
      <c r="E137" s="432">
        <v>8490</v>
      </c>
      <c r="F137" s="71"/>
      <c r="G137" s="71"/>
      <c r="H137" s="96"/>
      <c r="I137" s="52"/>
      <c r="J137" s="52"/>
      <c r="K137" s="54"/>
    </row>
    <row r="138" spans="1:11" ht="25.5" customHeight="1">
      <c r="A138" s="53"/>
      <c r="B138" s="418" t="s">
        <v>403</v>
      </c>
      <c r="C138" s="418">
        <v>2</v>
      </c>
      <c r="D138" s="418"/>
      <c r="E138" s="432">
        <v>17250</v>
      </c>
      <c r="F138" s="71"/>
      <c r="G138" s="71"/>
      <c r="H138" s="96"/>
      <c r="I138" s="52"/>
      <c r="J138" s="52"/>
      <c r="K138" s="54"/>
    </row>
    <row r="139" spans="1:11" ht="36" customHeight="1">
      <c r="A139" s="53"/>
      <c r="B139" s="418" t="s">
        <v>404</v>
      </c>
      <c r="C139" s="418">
        <v>1</v>
      </c>
      <c r="D139" s="418"/>
      <c r="E139" s="432">
        <v>8730</v>
      </c>
      <c r="F139" s="71"/>
      <c r="G139" s="71"/>
      <c r="H139" s="96"/>
      <c r="I139" s="52"/>
      <c r="J139" s="52"/>
      <c r="K139" s="54"/>
    </row>
    <row r="140" spans="1:11" ht="28.5" customHeight="1">
      <c r="A140" s="53"/>
      <c r="B140" s="418" t="s">
        <v>403</v>
      </c>
      <c r="C140" s="418">
        <v>1</v>
      </c>
      <c r="D140" s="418"/>
      <c r="E140" s="432">
        <v>8680</v>
      </c>
      <c r="F140" s="71"/>
      <c r="G140" s="71"/>
      <c r="H140" s="96"/>
      <c r="I140" s="52"/>
      <c r="J140" s="52"/>
      <c r="K140" s="54"/>
    </row>
    <row r="141" spans="1:11" ht="28.5" customHeight="1">
      <c r="A141" s="53"/>
      <c r="B141" s="418" t="s">
        <v>405</v>
      </c>
      <c r="C141" s="418">
        <v>1</v>
      </c>
      <c r="D141" s="418"/>
      <c r="E141" s="432">
        <v>7980</v>
      </c>
      <c r="F141" s="71"/>
      <c r="G141" s="71"/>
      <c r="H141" s="96"/>
      <c r="I141" s="52"/>
      <c r="J141" s="52"/>
      <c r="K141" s="54"/>
    </row>
    <row r="142" spans="1:11" ht="23.5" customHeight="1">
      <c r="A142" s="53"/>
      <c r="B142" s="418" t="s">
        <v>406</v>
      </c>
      <c r="C142" s="418">
        <v>1</v>
      </c>
      <c r="D142" s="418"/>
      <c r="E142" s="432">
        <v>18500</v>
      </c>
      <c r="F142" s="71"/>
      <c r="G142" s="71"/>
      <c r="H142" s="96"/>
      <c r="I142" s="52"/>
      <c r="J142" s="52"/>
      <c r="K142" s="54"/>
    </row>
    <row r="143" spans="1:11" ht="25" customHeight="1">
      <c r="A143" s="53"/>
      <c r="B143" s="477" t="s">
        <v>407</v>
      </c>
      <c r="C143" s="477">
        <v>1</v>
      </c>
      <c r="D143" s="477"/>
      <c r="E143" s="478">
        <v>12590</v>
      </c>
      <c r="F143" s="71"/>
      <c r="G143" s="71"/>
      <c r="H143" s="96"/>
      <c r="I143" s="52"/>
      <c r="J143" s="52"/>
      <c r="K143" s="54"/>
    </row>
    <row r="144" spans="1:11" ht="31" customHeight="1">
      <c r="A144" s="53"/>
      <c r="B144" s="477" t="s">
        <v>407</v>
      </c>
      <c r="C144" s="477">
        <v>1</v>
      </c>
      <c r="D144" s="477"/>
      <c r="E144" s="478">
        <v>8380</v>
      </c>
      <c r="F144" s="71"/>
      <c r="G144" s="71"/>
      <c r="H144" s="96"/>
      <c r="I144" s="52"/>
      <c r="J144" s="52"/>
      <c r="K144" s="54"/>
    </row>
    <row r="145" spans="1:11" ht="27.5" customHeight="1">
      <c r="A145" s="53"/>
      <c r="B145" s="588" t="s">
        <v>408</v>
      </c>
      <c r="C145" s="418">
        <v>1</v>
      </c>
      <c r="D145" s="418"/>
      <c r="E145" s="432">
        <v>62000</v>
      </c>
      <c r="F145" s="71"/>
      <c r="G145" s="71"/>
      <c r="H145" s="96"/>
      <c r="I145" s="52"/>
      <c r="J145" s="52"/>
      <c r="K145" s="54"/>
    </row>
    <row r="146" spans="1:11" ht="26" customHeight="1">
      <c r="A146" s="53"/>
      <c r="B146" s="418" t="s">
        <v>409</v>
      </c>
      <c r="C146" s="418">
        <v>1</v>
      </c>
      <c r="D146" s="418"/>
      <c r="E146" s="432">
        <v>98000</v>
      </c>
      <c r="F146" s="71"/>
      <c r="G146" s="71"/>
      <c r="H146" s="96"/>
      <c r="I146" s="52"/>
      <c r="J146" s="52"/>
      <c r="K146" s="54"/>
    </row>
    <row r="147" spans="1:11" ht="23.25" customHeight="1">
      <c r="A147" s="53"/>
      <c r="B147" s="418" t="s">
        <v>410</v>
      </c>
      <c r="C147" s="418">
        <v>3</v>
      </c>
      <c r="D147" s="418"/>
      <c r="E147" s="432">
        <v>22800</v>
      </c>
      <c r="F147" s="71"/>
      <c r="G147" s="71"/>
      <c r="H147" s="96"/>
      <c r="I147" s="52"/>
      <c r="J147" s="52"/>
      <c r="K147" s="54"/>
    </row>
    <row r="148" spans="1:11" ht="39" customHeight="1">
      <c r="A148" s="384">
        <v>11</v>
      </c>
      <c r="B148" s="589" t="s">
        <v>84</v>
      </c>
      <c r="C148" s="402">
        <f>C152</f>
        <v>1</v>
      </c>
      <c r="D148" s="402">
        <v>0</v>
      </c>
      <c r="E148" s="403">
        <f>E152</f>
        <v>8996</v>
      </c>
      <c r="F148" s="404">
        <f>F152</f>
        <v>0</v>
      </c>
      <c r="G148" s="404">
        <v>0</v>
      </c>
      <c r="H148" s="405">
        <f>H152</f>
        <v>0</v>
      </c>
      <c r="I148" s="406"/>
      <c r="J148" s="406"/>
      <c r="K148" s="406"/>
    </row>
    <row r="149" spans="1:11" ht="21.5" customHeight="1">
      <c r="A149" s="13"/>
      <c r="B149" s="31" t="s">
        <v>142</v>
      </c>
      <c r="C149" s="7"/>
      <c r="D149" s="7"/>
      <c r="E149" s="35"/>
      <c r="F149" s="35"/>
      <c r="G149" s="35"/>
      <c r="H149" s="35"/>
      <c r="I149" s="35"/>
      <c r="J149" s="35"/>
      <c r="K149" s="35"/>
    </row>
    <row r="150" spans="1:11" ht="19" customHeight="1">
      <c r="A150" s="13"/>
      <c r="B150" s="31" t="s">
        <v>143</v>
      </c>
      <c r="C150" s="7"/>
      <c r="D150" s="7"/>
      <c r="E150" s="35"/>
      <c r="F150" s="35"/>
      <c r="G150" s="35"/>
      <c r="H150" s="35"/>
      <c r="I150" s="35"/>
      <c r="J150" s="35"/>
      <c r="K150" s="35"/>
    </row>
    <row r="151" spans="1:11" ht="24.5" customHeight="1">
      <c r="A151" s="239"/>
      <c r="B151" s="31" t="s">
        <v>144</v>
      </c>
      <c r="C151" s="7"/>
      <c r="D151" s="7"/>
      <c r="E151" s="36"/>
      <c r="F151" s="35"/>
      <c r="G151" s="35"/>
      <c r="H151" s="35"/>
      <c r="I151" s="35"/>
      <c r="J151" s="35"/>
      <c r="K151" s="35"/>
    </row>
    <row r="152" spans="1:11" ht="24" customHeight="1">
      <c r="A152" s="240"/>
      <c r="B152" s="237" t="s">
        <v>145</v>
      </c>
      <c r="C152" s="552">
        <f>C154</f>
        <v>1</v>
      </c>
      <c r="D152" s="33"/>
      <c r="E152" s="34">
        <f>E153</f>
        <v>8996</v>
      </c>
      <c r="F152" s="33"/>
      <c r="G152" s="33"/>
      <c r="H152" s="34"/>
      <c r="I152" s="35"/>
      <c r="J152" s="35"/>
      <c r="K152" s="35"/>
    </row>
    <row r="153" spans="1:11" ht="28.5" customHeight="1">
      <c r="A153" s="28">
        <v>1</v>
      </c>
      <c r="B153" s="238" t="s">
        <v>338</v>
      </c>
      <c r="C153" s="35">
        <v>1</v>
      </c>
      <c r="D153" s="33"/>
      <c r="E153" s="433">
        <v>8996</v>
      </c>
      <c r="F153" s="35"/>
      <c r="G153" s="35"/>
      <c r="H153" s="35"/>
      <c r="I153" s="35"/>
      <c r="J153" s="35"/>
      <c r="K153" s="35"/>
    </row>
    <row r="154" spans="1:11" ht="36.5" customHeight="1">
      <c r="A154" s="590">
        <v>12</v>
      </c>
      <c r="B154" s="349" t="s">
        <v>116</v>
      </c>
      <c r="C154" s="350">
        <f>C158</f>
        <v>1</v>
      </c>
      <c r="D154" s="349"/>
      <c r="E154" s="350">
        <f>E158</f>
        <v>104000</v>
      </c>
      <c r="F154" s="350">
        <f>F158</f>
        <v>5</v>
      </c>
      <c r="G154" s="349"/>
      <c r="H154" s="350">
        <f>H158</f>
        <v>960441.625</v>
      </c>
      <c r="I154" s="407"/>
      <c r="J154" s="407"/>
      <c r="K154" s="407"/>
    </row>
    <row r="155" spans="1:11" ht="21" customHeight="1">
      <c r="A155" s="91"/>
      <c r="B155" s="84" t="s">
        <v>115</v>
      </c>
      <c r="C155" s="84"/>
      <c r="D155" s="84"/>
      <c r="E155" s="84"/>
      <c r="F155" s="219"/>
      <c r="G155" s="219"/>
      <c r="H155" s="219"/>
      <c r="I155" s="219"/>
      <c r="J155" s="219"/>
      <c r="K155" s="219"/>
    </row>
    <row r="156" spans="1:11" ht="21" customHeight="1">
      <c r="A156" s="91"/>
      <c r="B156" s="84" t="s">
        <v>112</v>
      </c>
      <c r="C156" s="84"/>
      <c r="D156" s="84"/>
      <c r="E156" s="84"/>
      <c r="F156" s="219"/>
      <c r="G156" s="219"/>
      <c r="H156" s="219"/>
      <c r="I156" s="219"/>
      <c r="J156" s="219"/>
      <c r="K156" s="219"/>
    </row>
    <row r="157" spans="1:11" ht="21.5" customHeight="1">
      <c r="A157" s="91"/>
      <c r="B157" s="84" t="s">
        <v>113</v>
      </c>
      <c r="C157" s="84"/>
      <c r="D157" s="84"/>
      <c r="E157" s="84"/>
      <c r="F157" s="219"/>
      <c r="G157" s="219"/>
      <c r="H157" s="219"/>
      <c r="I157" s="219"/>
      <c r="J157" s="219"/>
      <c r="K157" s="219"/>
    </row>
    <row r="158" spans="1:11" ht="22.5" customHeight="1">
      <c r="A158" s="91"/>
      <c r="B158" s="93" t="s">
        <v>114</v>
      </c>
      <c r="C158" s="286">
        <f>C163</f>
        <v>1</v>
      </c>
      <c r="D158" s="93"/>
      <c r="E158" s="286">
        <f>E163</f>
        <v>104000</v>
      </c>
      <c r="F158" s="286">
        <f>SUM(F159:F163)</f>
        <v>5</v>
      </c>
      <c r="G158" s="93"/>
      <c r="H158" s="286">
        <f>SUM(H159:H163)</f>
        <v>960441.625</v>
      </c>
      <c r="I158" s="511"/>
      <c r="J158" s="287"/>
      <c r="K158" s="287"/>
    </row>
    <row r="159" spans="1:11" ht="23" customHeight="1">
      <c r="A159" s="91"/>
      <c r="B159" s="418" t="s">
        <v>267</v>
      </c>
      <c r="C159" s="418"/>
      <c r="D159" s="418"/>
      <c r="E159" s="513"/>
      <c r="F159" s="418">
        <v>1</v>
      </c>
      <c r="G159" s="418"/>
      <c r="H159" s="513">
        <v>350000</v>
      </c>
      <c r="I159" s="512"/>
      <c r="J159" s="219"/>
      <c r="K159" s="219"/>
    </row>
    <row r="160" spans="1:11" ht="22.5" customHeight="1">
      <c r="A160" s="91"/>
      <c r="B160" s="418" t="s">
        <v>258</v>
      </c>
      <c r="C160" s="418"/>
      <c r="D160" s="418"/>
      <c r="E160" s="432"/>
      <c r="F160" s="418">
        <v>1</v>
      </c>
      <c r="G160" s="418"/>
      <c r="H160" s="513">
        <v>118441.625</v>
      </c>
      <c r="I160" s="512"/>
      <c r="J160" s="219"/>
      <c r="K160" s="219"/>
    </row>
    <row r="161" spans="1:11" ht="25.5" customHeight="1">
      <c r="A161" s="91"/>
      <c r="B161" s="418" t="s">
        <v>257</v>
      </c>
      <c r="C161" s="418"/>
      <c r="D161" s="418"/>
      <c r="E161" s="432"/>
      <c r="F161" s="418">
        <v>2</v>
      </c>
      <c r="G161" s="418"/>
      <c r="H161" s="513">
        <v>42000</v>
      </c>
      <c r="I161" s="512"/>
      <c r="J161" s="219"/>
      <c r="K161" s="219"/>
    </row>
    <row r="162" spans="1:11" ht="25" customHeight="1">
      <c r="A162" s="91"/>
      <c r="B162" s="418" t="s">
        <v>463</v>
      </c>
      <c r="C162" s="418"/>
      <c r="D162" s="418"/>
      <c r="E162" s="432"/>
      <c r="F162" s="418">
        <v>1</v>
      </c>
      <c r="G162" s="418"/>
      <c r="H162" s="513">
        <v>450000</v>
      </c>
      <c r="I162" s="512"/>
      <c r="J162" s="219"/>
      <c r="K162" s="219"/>
    </row>
    <row r="163" spans="1:11" ht="23" customHeight="1">
      <c r="A163" s="91"/>
      <c r="B163" s="418" t="s">
        <v>464</v>
      </c>
      <c r="C163" s="418">
        <v>1</v>
      </c>
      <c r="D163" s="418"/>
      <c r="E163" s="513">
        <v>104000</v>
      </c>
      <c r="F163" s="418"/>
      <c r="G163" s="418"/>
      <c r="H163" s="432"/>
      <c r="I163" s="512"/>
      <c r="J163" s="219"/>
      <c r="K163" s="219"/>
    </row>
    <row r="164" spans="1:11" ht="42.5" customHeight="1">
      <c r="A164" s="591">
        <v>13</v>
      </c>
      <c r="B164" s="592" t="s">
        <v>141</v>
      </c>
      <c r="C164" s="408">
        <f>C168</f>
        <v>6</v>
      </c>
      <c r="D164" s="409"/>
      <c r="E164" s="409">
        <f>E168</f>
        <v>89400</v>
      </c>
      <c r="F164" s="220">
        <f>F168</f>
        <v>0</v>
      </c>
      <c r="G164" s="50"/>
      <c r="H164" s="48"/>
      <c r="I164" s="35"/>
      <c r="J164" s="35"/>
      <c r="K164" s="35"/>
    </row>
    <row r="165" spans="1:11" ht="20.5" customHeight="1">
      <c r="A165" s="13"/>
      <c r="B165" s="106" t="s">
        <v>23</v>
      </c>
      <c r="C165" s="221">
        <v>0</v>
      </c>
      <c r="D165" s="119">
        <v>0</v>
      </c>
      <c r="E165" s="119"/>
      <c r="F165" s="222">
        <v>0</v>
      </c>
      <c r="G165" s="50"/>
      <c r="H165" s="48"/>
      <c r="I165" s="35"/>
      <c r="J165" s="35"/>
      <c r="K165" s="35"/>
    </row>
    <row r="166" spans="1:11" ht="24" customHeight="1">
      <c r="A166" s="13"/>
      <c r="B166" s="106" t="s">
        <v>24</v>
      </c>
      <c r="C166" s="221">
        <v>0</v>
      </c>
      <c r="D166" s="119">
        <v>0</v>
      </c>
      <c r="E166" s="119"/>
      <c r="F166" s="222">
        <v>0</v>
      </c>
      <c r="G166" s="50"/>
      <c r="H166" s="48"/>
      <c r="I166" s="35"/>
      <c r="J166" s="35"/>
      <c r="K166" s="35"/>
    </row>
    <row r="167" spans="1:11" ht="29" customHeight="1">
      <c r="A167" s="13"/>
      <c r="B167" s="106" t="s">
        <v>25</v>
      </c>
      <c r="C167" s="221">
        <v>0</v>
      </c>
      <c r="D167" s="119">
        <v>0</v>
      </c>
      <c r="E167" s="119"/>
      <c r="F167" s="222">
        <v>0</v>
      </c>
      <c r="G167" s="50"/>
      <c r="H167" s="48"/>
      <c r="I167" s="35"/>
      <c r="J167" s="35"/>
      <c r="K167" s="35"/>
    </row>
    <row r="168" spans="1:11" ht="31" customHeight="1">
      <c r="A168" s="13"/>
      <c r="B168" s="107" t="s">
        <v>26</v>
      </c>
      <c r="C168" s="252">
        <f>SUM(C169:C169)</f>
        <v>6</v>
      </c>
      <c r="D168" s="148"/>
      <c r="E168" s="252">
        <f>SUM(E169:E169)</f>
        <v>89400</v>
      </c>
      <c r="F168" s="223">
        <f>SUM(F169:F169)</f>
        <v>0</v>
      </c>
      <c r="G168" s="50"/>
      <c r="H168" s="48"/>
      <c r="I168" s="35"/>
      <c r="J168" s="35"/>
      <c r="K168" s="35"/>
    </row>
    <row r="169" spans="1:11" ht="25" customHeight="1">
      <c r="A169" s="13">
        <v>1</v>
      </c>
      <c r="B169" s="106" t="s">
        <v>261</v>
      </c>
      <c r="C169" s="554">
        <v>6</v>
      </c>
      <c r="D169" s="555"/>
      <c r="E169" s="556">
        <v>89400</v>
      </c>
      <c r="F169" s="553"/>
      <c r="G169" s="557"/>
      <c r="H169" s="558"/>
      <c r="I169" s="51"/>
      <c r="J169" s="51"/>
      <c r="K169" s="51"/>
    </row>
    <row r="170" spans="1:11" ht="41.5" customHeight="1">
      <c r="A170" s="564">
        <v>14</v>
      </c>
      <c r="B170" s="598" t="s">
        <v>242</v>
      </c>
      <c r="C170" s="37"/>
      <c r="D170" s="120"/>
      <c r="E170" s="38"/>
      <c r="F170" s="576">
        <f>F174</f>
        <v>1</v>
      </c>
      <c r="G170" s="577"/>
      <c r="H170" s="578">
        <f>H174</f>
        <v>10730</v>
      </c>
      <c r="I170" s="35"/>
      <c r="J170" s="35"/>
      <c r="K170" s="35"/>
    </row>
    <row r="171" spans="1:11" ht="28.5" customHeight="1">
      <c r="A171" s="13"/>
      <c r="B171" s="106" t="s">
        <v>23</v>
      </c>
      <c r="C171" s="37"/>
      <c r="D171" s="120"/>
      <c r="E171" s="38"/>
      <c r="F171" s="563"/>
      <c r="G171" s="50"/>
      <c r="H171" s="48"/>
      <c r="I171" s="35"/>
      <c r="J171" s="35"/>
      <c r="K171" s="35"/>
    </row>
    <row r="172" spans="1:11" ht="21.5" customHeight="1">
      <c r="A172" s="13"/>
      <c r="B172" s="600" t="s">
        <v>24</v>
      </c>
      <c r="C172" s="37"/>
      <c r="D172" s="120"/>
      <c r="E172" s="38"/>
      <c r="F172" s="563"/>
      <c r="G172" s="50"/>
      <c r="H172" s="48"/>
      <c r="I172" s="35"/>
      <c r="J172" s="35"/>
      <c r="K172" s="35"/>
    </row>
    <row r="173" spans="1:11" ht="14">
      <c r="A173" s="13"/>
      <c r="B173" s="106" t="s">
        <v>25</v>
      </c>
      <c r="C173" s="37"/>
      <c r="D173" s="120"/>
      <c r="E173" s="38"/>
      <c r="F173" s="563"/>
      <c r="G173" s="50"/>
      <c r="H173" s="48"/>
      <c r="I173" s="35"/>
      <c r="J173" s="35"/>
      <c r="K173" s="35"/>
    </row>
    <row r="174" spans="1:11" ht="21" customHeight="1">
      <c r="A174" s="13"/>
      <c r="B174" s="107" t="s">
        <v>26</v>
      </c>
      <c r="C174" s="37"/>
      <c r="D174" s="120"/>
      <c r="E174" s="38"/>
      <c r="F174" s="573">
        <f>F175</f>
        <v>1</v>
      </c>
      <c r="G174" s="574"/>
      <c r="H174" s="575">
        <f>H175</f>
        <v>10730</v>
      </c>
      <c r="I174" s="35"/>
      <c r="J174" s="35"/>
      <c r="K174" s="35"/>
    </row>
    <row r="175" spans="1:11" ht="31" customHeight="1">
      <c r="A175" s="13"/>
      <c r="B175" s="572" t="s">
        <v>520</v>
      </c>
      <c r="C175" s="570"/>
      <c r="D175" s="120"/>
      <c r="E175" s="38"/>
      <c r="F175" s="563">
        <v>1</v>
      </c>
      <c r="G175" s="50"/>
      <c r="H175" s="571">
        <v>10730</v>
      </c>
      <c r="I175" s="35"/>
      <c r="J175" s="35"/>
      <c r="K175" s="35"/>
    </row>
    <row r="176" spans="1:11" ht="36" customHeight="1">
      <c r="A176" s="384">
        <v>15</v>
      </c>
      <c r="B176" s="582" t="s">
        <v>243</v>
      </c>
      <c r="C176" s="559"/>
      <c r="D176" s="410"/>
      <c r="E176" s="411"/>
      <c r="F176" s="560">
        <f>F180</f>
        <v>21</v>
      </c>
      <c r="G176" s="560">
        <v>0</v>
      </c>
      <c r="H176" s="561">
        <f>H180</f>
        <v>10216089.5</v>
      </c>
      <c r="I176" s="562"/>
      <c r="J176" s="562"/>
      <c r="K176" s="562"/>
    </row>
    <row r="177" spans="1:11" ht="24" customHeight="1">
      <c r="A177" s="13"/>
      <c r="B177" s="57" t="s">
        <v>23</v>
      </c>
      <c r="C177" s="116"/>
      <c r="D177" s="115"/>
      <c r="E177" s="35"/>
      <c r="F177" s="35"/>
      <c r="G177" s="35"/>
      <c r="H177" s="245"/>
      <c r="I177" s="35"/>
      <c r="J177" s="35"/>
      <c r="K177" s="35"/>
    </row>
    <row r="178" spans="1:11" ht="27" customHeight="1">
      <c r="A178" s="13"/>
      <c r="B178" s="57" t="s">
        <v>24</v>
      </c>
      <c r="C178" s="116"/>
      <c r="D178" s="115"/>
      <c r="E178" s="35"/>
      <c r="F178" s="35"/>
      <c r="G178" s="35"/>
      <c r="H178" s="245"/>
      <c r="I178" s="35"/>
      <c r="J178" s="35"/>
      <c r="K178" s="35"/>
    </row>
    <row r="179" spans="1:11" ht="26.25" customHeight="1">
      <c r="A179" s="13"/>
      <c r="B179" s="57" t="s">
        <v>25</v>
      </c>
      <c r="C179" s="116"/>
      <c r="D179" s="115"/>
      <c r="E179" s="35"/>
      <c r="F179" s="35"/>
      <c r="G179" s="35"/>
      <c r="H179" s="245"/>
      <c r="I179" s="35"/>
      <c r="J179" s="35"/>
      <c r="K179" s="35"/>
    </row>
    <row r="180" spans="1:11" ht="26.25" customHeight="1">
      <c r="A180" s="13"/>
      <c r="B180" s="123" t="s">
        <v>26</v>
      </c>
      <c r="C180" s="116"/>
      <c r="D180" s="115"/>
      <c r="E180" s="36"/>
      <c r="F180" s="33">
        <f>SUM(F181:F194)</f>
        <v>21</v>
      </c>
      <c r="G180" s="35"/>
      <c r="H180" s="290">
        <f>SUM(H181:H194)</f>
        <v>10216089.5</v>
      </c>
      <c r="I180" s="35"/>
      <c r="J180" s="35"/>
      <c r="K180" s="35"/>
    </row>
    <row r="181" spans="1:11" ht="36.5" customHeight="1">
      <c r="A181" s="29"/>
      <c r="B181" s="288" t="s">
        <v>342</v>
      </c>
      <c r="C181" s="289"/>
      <c r="D181" s="289"/>
      <c r="E181" s="289"/>
      <c r="F181" s="438">
        <v>2</v>
      </c>
      <c r="G181" s="289"/>
      <c r="H181" s="439">
        <v>500000</v>
      </c>
      <c r="I181" s="35"/>
      <c r="J181" s="35"/>
      <c r="K181" s="35"/>
    </row>
    <row r="182" spans="1:11" ht="37" customHeight="1">
      <c r="A182" s="30"/>
      <c r="B182" s="288" t="s">
        <v>343</v>
      </c>
      <c r="C182" s="289"/>
      <c r="D182" s="289"/>
      <c r="E182" s="289"/>
      <c r="F182" s="438">
        <v>1</v>
      </c>
      <c r="G182" s="289"/>
      <c r="H182" s="439">
        <v>5900000</v>
      </c>
      <c r="I182" s="35"/>
      <c r="J182" s="35"/>
      <c r="K182" s="35"/>
    </row>
    <row r="183" spans="1:11" ht="26.25" customHeight="1">
      <c r="A183" s="69"/>
      <c r="B183" s="288" t="s">
        <v>344</v>
      </c>
      <c r="C183" s="289"/>
      <c r="D183" s="289"/>
      <c r="E183" s="289"/>
      <c r="F183" s="438">
        <v>3</v>
      </c>
      <c r="G183" s="289"/>
      <c r="H183" s="439">
        <v>31405</v>
      </c>
      <c r="I183" s="35"/>
      <c r="J183" s="35"/>
      <c r="K183" s="35"/>
    </row>
    <row r="184" spans="1:11" ht="26.25" customHeight="1">
      <c r="A184" s="69"/>
      <c r="B184" s="288" t="s">
        <v>345</v>
      </c>
      <c r="C184" s="289"/>
      <c r="D184" s="289"/>
      <c r="E184" s="289"/>
      <c r="F184" s="438">
        <v>1</v>
      </c>
      <c r="G184" s="289"/>
      <c r="H184" s="439">
        <v>140000</v>
      </c>
      <c r="I184" s="35"/>
      <c r="J184" s="35"/>
      <c r="K184" s="35"/>
    </row>
    <row r="185" spans="1:11" ht="26.25" customHeight="1">
      <c r="A185" s="35"/>
      <c r="B185" s="288" t="s">
        <v>346</v>
      </c>
      <c r="C185" s="289"/>
      <c r="D185" s="289"/>
      <c r="E185" s="289"/>
      <c r="F185" s="438">
        <v>2</v>
      </c>
      <c r="G185" s="289"/>
      <c r="H185" s="439">
        <v>133100</v>
      </c>
      <c r="I185" s="35"/>
      <c r="J185" s="35"/>
      <c r="K185" s="35"/>
    </row>
    <row r="186" spans="1:11" ht="24" customHeight="1">
      <c r="A186" s="35"/>
      <c r="B186" s="288" t="s">
        <v>347</v>
      </c>
      <c r="C186" s="289"/>
      <c r="D186" s="289"/>
      <c r="E186" s="289"/>
      <c r="F186" s="438">
        <v>2</v>
      </c>
      <c r="G186" s="289"/>
      <c r="H186" s="439">
        <v>11000</v>
      </c>
      <c r="I186" s="35"/>
      <c r="J186" s="35"/>
      <c r="K186" s="35"/>
    </row>
    <row r="187" spans="1:11" ht="27.5" customHeight="1">
      <c r="A187" s="35"/>
      <c r="B187" s="288" t="s">
        <v>348</v>
      </c>
      <c r="C187" s="289"/>
      <c r="D187" s="289"/>
      <c r="E187" s="289"/>
      <c r="F187" s="438">
        <v>2</v>
      </c>
      <c r="G187" s="289"/>
      <c r="H187" s="439">
        <v>16060</v>
      </c>
      <c r="I187" s="35"/>
      <c r="J187" s="35"/>
      <c r="K187" s="35"/>
    </row>
    <row r="188" spans="1:11" ht="26.5" customHeight="1">
      <c r="A188" s="35"/>
      <c r="B188" s="288" t="s">
        <v>349</v>
      </c>
      <c r="C188" s="289"/>
      <c r="D188" s="289"/>
      <c r="E188" s="289"/>
      <c r="F188" s="438">
        <v>1</v>
      </c>
      <c r="G188" s="289"/>
      <c r="H188" s="439">
        <v>64900</v>
      </c>
      <c r="I188" s="35"/>
      <c r="J188" s="35"/>
      <c r="K188" s="35"/>
    </row>
    <row r="189" spans="1:11" ht="25.5" customHeight="1">
      <c r="A189" s="35"/>
      <c r="B189" s="288" t="s">
        <v>350</v>
      </c>
      <c r="C189" s="289"/>
      <c r="D189" s="289"/>
      <c r="E189" s="289"/>
      <c r="F189" s="438">
        <v>2</v>
      </c>
      <c r="G189" s="289"/>
      <c r="H189" s="439">
        <v>105600</v>
      </c>
      <c r="I189" s="35"/>
      <c r="J189" s="35"/>
      <c r="K189" s="35"/>
    </row>
    <row r="190" spans="1:11" ht="24.5" customHeight="1">
      <c r="A190" s="35"/>
      <c r="B190" s="288" t="s">
        <v>351</v>
      </c>
      <c r="C190" s="289"/>
      <c r="D190" s="289"/>
      <c r="E190" s="289"/>
      <c r="F190" s="438">
        <v>1</v>
      </c>
      <c r="G190" s="289"/>
      <c r="H190" s="439">
        <v>104000</v>
      </c>
      <c r="I190" s="35"/>
      <c r="J190" s="35"/>
      <c r="K190" s="35"/>
    </row>
    <row r="191" spans="1:11" ht="21.5" customHeight="1">
      <c r="A191" s="35"/>
      <c r="B191" s="288" t="s">
        <v>352</v>
      </c>
      <c r="C191" s="289"/>
      <c r="D191" s="289"/>
      <c r="E191" s="289"/>
      <c r="F191" s="438">
        <v>1</v>
      </c>
      <c r="G191" s="289"/>
      <c r="H191" s="439">
        <v>191400</v>
      </c>
      <c r="I191" s="35"/>
      <c r="J191" s="35"/>
      <c r="K191" s="35"/>
    </row>
    <row r="192" spans="1:11" ht="23" customHeight="1">
      <c r="A192" s="35"/>
      <c r="B192" s="288" t="s">
        <v>353</v>
      </c>
      <c r="C192" s="289"/>
      <c r="D192" s="289"/>
      <c r="E192" s="289"/>
      <c r="F192" s="438">
        <v>1</v>
      </c>
      <c r="G192" s="289"/>
      <c r="H192" s="439">
        <v>850000</v>
      </c>
      <c r="I192" s="35"/>
      <c r="J192" s="35"/>
      <c r="K192" s="35"/>
    </row>
    <row r="193" spans="1:17" ht="24" customHeight="1">
      <c r="A193" s="35"/>
      <c r="B193" s="288" t="s">
        <v>354</v>
      </c>
      <c r="C193" s="289"/>
      <c r="D193" s="289"/>
      <c r="E193" s="289"/>
      <c r="F193" s="438">
        <v>1</v>
      </c>
      <c r="G193" s="289"/>
      <c r="H193" s="439">
        <v>730854.5</v>
      </c>
      <c r="I193" s="35"/>
      <c r="J193" s="35"/>
      <c r="K193" s="35"/>
    </row>
    <row r="194" spans="1:17" ht="35" customHeight="1">
      <c r="A194" s="35"/>
      <c r="B194" s="288" t="s">
        <v>355</v>
      </c>
      <c r="C194" s="289"/>
      <c r="D194" s="289"/>
      <c r="E194" s="289"/>
      <c r="F194" s="438">
        <v>1</v>
      </c>
      <c r="G194" s="289"/>
      <c r="H194" s="439">
        <v>1437770</v>
      </c>
      <c r="I194" s="35"/>
      <c r="J194" s="35"/>
      <c r="K194" s="35"/>
    </row>
    <row r="195" spans="1:17" ht="35.5" customHeight="1">
      <c r="A195" s="332">
        <v>16</v>
      </c>
      <c r="B195" s="347" t="s">
        <v>210</v>
      </c>
      <c r="C195" s="412">
        <v>2</v>
      </c>
      <c r="D195" s="332"/>
      <c r="E195" s="413">
        <f>E199</f>
        <v>108005</v>
      </c>
      <c r="F195" s="335">
        <f>F199</f>
        <v>0</v>
      </c>
      <c r="G195" s="332"/>
      <c r="H195" s="399">
        <f>H199</f>
        <v>0</v>
      </c>
      <c r="I195" s="35"/>
      <c r="J195" s="35"/>
      <c r="K195" s="35"/>
    </row>
    <row r="196" spans="1:17" ht="22" customHeight="1">
      <c r="A196" s="82"/>
      <c r="B196" s="57" t="s">
        <v>23</v>
      </c>
      <c r="C196" s="84"/>
      <c r="D196" s="84"/>
      <c r="E196" s="84"/>
      <c r="F196" s="84"/>
      <c r="G196" s="84"/>
      <c r="H196" s="84"/>
      <c r="I196" s="84"/>
      <c r="J196" s="84"/>
      <c r="K196" s="84"/>
    </row>
    <row r="197" spans="1:17" ht="23.5" customHeight="1">
      <c r="A197" s="91"/>
      <c r="B197" s="57" t="s">
        <v>24</v>
      </c>
      <c r="C197" s="84"/>
      <c r="D197" s="84"/>
      <c r="E197" s="84"/>
      <c r="F197" s="84"/>
      <c r="G197" s="84"/>
      <c r="H197" s="84"/>
      <c r="I197" s="84"/>
      <c r="J197" s="84"/>
      <c r="K197" s="84"/>
    </row>
    <row r="198" spans="1:17" ht="22" customHeight="1">
      <c r="A198" s="91"/>
      <c r="B198" s="57" t="s">
        <v>25</v>
      </c>
      <c r="C198" s="84"/>
      <c r="D198" s="84"/>
      <c r="E198" s="84"/>
      <c r="F198" s="84"/>
      <c r="G198" s="84"/>
      <c r="H198" s="84"/>
      <c r="I198" s="84"/>
      <c r="J198" s="84"/>
      <c r="K198" s="84"/>
    </row>
    <row r="199" spans="1:17" ht="21" customHeight="1">
      <c r="A199" s="121"/>
      <c r="B199" s="123" t="s">
        <v>26</v>
      </c>
      <c r="C199" s="447">
        <f>SUM(C200:C205)</f>
        <v>8</v>
      </c>
      <c r="D199" s="124"/>
      <c r="E199" s="447">
        <f>SUM(E200:E205)</f>
        <v>108005</v>
      </c>
      <c r="F199" s="125"/>
      <c r="G199" s="122"/>
      <c r="H199" s="126"/>
      <c r="I199" s="122"/>
      <c r="J199" s="122"/>
      <c r="K199" s="122"/>
    </row>
    <row r="200" spans="1:17" ht="26.5" customHeight="1">
      <c r="A200" s="121"/>
      <c r="B200" s="444" t="s">
        <v>357</v>
      </c>
      <c r="C200" s="415">
        <v>1</v>
      </c>
      <c r="D200" s="124"/>
      <c r="E200" s="445">
        <v>14900</v>
      </c>
      <c r="F200" s="125"/>
      <c r="G200" s="122"/>
      <c r="H200" s="126"/>
      <c r="I200" s="122"/>
      <c r="J200" s="122"/>
      <c r="K200" s="122"/>
      <c r="O200" s="10"/>
      <c r="P200" s="10"/>
    </row>
    <row r="201" spans="1:17" ht="22.5" customHeight="1">
      <c r="A201" s="121"/>
      <c r="B201" s="444" t="s">
        <v>273</v>
      </c>
      <c r="C201" s="415">
        <v>2</v>
      </c>
      <c r="D201" s="124"/>
      <c r="E201" s="445">
        <f>14900*2</f>
        <v>29800</v>
      </c>
      <c r="F201" s="125"/>
      <c r="G201" s="122"/>
      <c r="H201" s="126"/>
      <c r="I201" s="122"/>
      <c r="J201" s="122"/>
      <c r="K201" s="122"/>
      <c r="O201" s="375"/>
      <c r="P201" s="375"/>
      <c r="Q201" s="343"/>
    </row>
    <row r="202" spans="1:17" ht="27.5" customHeight="1">
      <c r="A202" s="121"/>
      <c r="B202" s="444" t="s">
        <v>358</v>
      </c>
      <c r="C202" s="415">
        <v>1</v>
      </c>
      <c r="D202" s="124"/>
      <c r="E202" s="445">
        <v>7000</v>
      </c>
      <c r="F202" s="125"/>
      <c r="G202" s="122"/>
      <c r="H202" s="126"/>
      <c r="I202" s="122"/>
      <c r="J202" s="122"/>
      <c r="K202" s="122"/>
    </row>
    <row r="203" spans="1:17" ht="21" customHeight="1">
      <c r="A203" s="121"/>
      <c r="B203" s="444" t="s">
        <v>262</v>
      </c>
      <c r="C203" s="415">
        <v>2</v>
      </c>
      <c r="D203" s="124"/>
      <c r="E203" s="445">
        <v>32215</v>
      </c>
      <c r="F203" s="125"/>
      <c r="G203" s="122"/>
      <c r="H203" s="126"/>
      <c r="I203" s="122"/>
      <c r="J203" s="122"/>
      <c r="K203" s="122"/>
    </row>
    <row r="204" spans="1:17" ht="22" customHeight="1">
      <c r="A204" s="121"/>
      <c r="B204" s="444" t="s">
        <v>359</v>
      </c>
      <c r="C204" s="415">
        <v>1</v>
      </c>
      <c r="D204" s="124"/>
      <c r="E204" s="445">
        <v>18000</v>
      </c>
      <c r="F204" s="125"/>
      <c r="G204" s="122"/>
      <c r="H204" s="126"/>
      <c r="I204" s="122"/>
      <c r="J204" s="122"/>
      <c r="K204" s="122"/>
      <c r="M204" s="165"/>
      <c r="N204" s="80"/>
    </row>
    <row r="205" spans="1:17" ht="21.75" customHeight="1">
      <c r="A205" s="121"/>
      <c r="B205" s="446" t="s">
        <v>276</v>
      </c>
      <c r="C205" s="415">
        <v>1</v>
      </c>
      <c r="D205" s="124"/>
      <c r="E205" s="445">
        <v>6090</v>
      </c>
      <c r="F205" s="125"/>
      <c r="G205" s="122"/>
      <c r="H205" s="126"/>
      <c r="I205" s="122"/>
      <c r="J205" s="122"/>
      <c r="K205" s="122"/>
      <c r="M205" s="375"/>
      <c r="N205" s="375"/>
    </row>
    <row r="206" spans="1:17" ht="39" customHeight="1">
      <c r="A206" s="601">
        <v>17</v>
      </c>
      <c r="B206" s="592" t="s">
        <v>247</v>
      </c>
      <c r="C206" s="334">
        <f>C210</f>
        <v>18</v>
      </c>
      <c r="D206" s="414"/>
      <c r="E206" s="414">
        <f>E210</f>
        <v>205430.6</v>
      </c>
      <c r="F206" s="396">
        <f>F209+F210</f>
        <v>5</v>
      </c>
      <c r="G206" s="332"/>
      <c r="H206" s="399">
        <f>H209+H210</f>
        <v>1428320</v>
      </c>
      <c r="I206" s="35"/>
      <c r="J206" s="35"/>
      <c r="K206" s="35"/>
      <c r="M206" s="145"/>
      <c r="N206" s="81"/>
    </row>
    <row r="207" spans="1:17" ht="21" customHeight="1">
      <c r="A207" s="35"/>
      <c r="B207" s="116" t="s">
        <v>23</v>
      </c>
      <c r="C207" s="116"/>
      <c r="D207" s="35"/>
      <c r="E207" s="35"/>
      <c r="F207" s="35"/>
      <c r="G207" s="35"/>
      <c r="H207" s="35"/>
      <c r="I207" s="35"/>
      <c r="J207" s="35"/>
      <c r="K207" s="35"/>
    </row>
    <row r="208" spans="1:17" ht="24" customHeight="1">
      <c r="A208" s="35"/>
      <c r="B208" s="116" t="s">
        <v>24</v>
      </c>
      <c r="C208" s="116"/>
      <c r="D208" s="35"/>
      <c r="E208" s="35"/>
      <c r="F208" s="35"/>
      <c r="G208" s="35"/>
      <c r="H208" s="35"/>
      <c r="I208" s="35"/>
      <c r="J208" s="35"/>
      <c r="K208" s="35"/>
    </row>
    <row r="209" spans="1:12" ht="32.25" customHeight="1">
      <c r="A209" s="35"/>
      <c r="B209" s="450" t="s">
        <v>396</v>
      </c>
      <c r="C209" s="116"/>
      <c r="D209" s="35"/>
      <c r="E209" s="35"/>
      <c r="F209" s="35">
        <v>1</v>
      </c>
      <c r="G209" s="35"/>
      <c r="H209" s="474">
        <f>1076220000/1000</f>
        <v>1076220</v>
      </c>
      <c r="I209" s="35"/>
      <c r="J209" s="35"/>
      <c r="K209" s="35"/>
    </row>
    <row r="210" spans="1:12" ht="30.5" customHeight="1">
      <c r="A210" s="33"/>
      <c r="B210" s="117" t="s">
        <v>26</v>
      </c>
      <c r="C210" s="148">
        <f>SUM(C211:C225)</f>
        <v>18</v>
      </c>
      <c r="D210" s="33"/>
      <c r="E210" s="148">
        <f>SUM(E211:E225)</f>
        <v>205430.6</v>
      </c>
      <c r="F210" s="148">
        <f>4</f>
        <v>4</v>
      </c>
      <c r="G210" s="148"/>
      <c r="H210" s="149">
        <f>H222+H223+H224+H225</f>
        <v>352100</v>
      </c>
      <c r="I210" s="149"/>
      <c r="J210" s="149"/>
      <c r="K210" s="149"/>
    </row>
    <row r="211" spans="1:12" ht="27" customHeight="1">
      <c r="A211" s="33"/>
      <c r="B211" s="452" t="s">
        <v>360</v>
      </c>
      <c r="C211" s="475">
        <v>1</v>
      </c>
      <c r="D211" s="33"/>
      <c r="E211" s="476">
        <f>7684600/1000</f>
        <v>7684.6</v>
      </c>
      <c r="F211" s="148"/>
      <c r="G211" s="148"/>
      <c r="H211" s="149"/>
      <c r="I211" s="149"/>
      <c r="J211" s="149"/>
      <c r="K211" s="149"/>
    </row>
    <row r="212" spans="1:12" ht="21" customHeight="1">
      <c r="A212" s="33"/>
      <c r="B212" s="451" t="s">
        <v>361</v>
      </c>
      <c r="C212" s="475">
        <v>1</v>
      </c>
      <c r="D212" s="33"/>
      <c r="E212" s="476">
        <f>14000000/1000</f>
        <v>14000</v>
      </c>
      <c r="F212" s="148"/>
      <c r="G212" s="148"/>
      <c r="H212" s="149"/>
      <c r="I212" s="149"/>
      <c r="J212" s="149"/>
      <c r="K212" s="149"/>
    </row>
    <row r="213" spans="1:12" ht="30.5" customHeight="1">
      <c r="A213" s="33"/>
      <c r="B213" s="473" t="s">
        <v>362</v>
      </c>
      <c r="C213" s="448">
        <v>2</v>
      </c>
      <c r="D213" s="33"/>
      <c r="E213" s="476">
        <f>22000000/1000</f>
        <v>22000</v>
      </c>
      <c r="F213" s="148"/>
      <c r="G213" s="148"/>
      <c r="H213" s="149"/>
      <c r="I213" s="149"/>
      <c r="J213" s="149"/>
      <c r="K213" s="149"/>
    </row>
    <row r="214" spans="1:12" ht="31" customHeight="1">
      <c r="A214" s="33"/>
      <c r="B214" s="473" t="s">
        <v>363</v>
      </c>
      <c r="C214" s="448">
        <v>1</v>
      </c>
      <c r="D214" s="33"/>
      <c r="E214" s="476">
        <f>17950000/1000</f>
        <v>17950</v>
      </c>
      <c r="F214" s="148"/>
      <c r="G214" s="148"/>
      <c r="H214" s="149"/>
      <c r="I214" s="149"/>
      <c r="J214" s="149"/>
      <c r="K214" s="149"/>
    </row>
    <row r="215" spans="1:12" ht="27" customHeight="1">
      <c r="A215" s="33"/>
      <c r="B215" s="452" t="s">
        <v>262</v>
      </c>
      <c r="C215" s="448">
        <v>2</v>
      </c>
      <c r="D215" s="33"/>
      <c r="E215" s="476">
        <f>11500*2</f>
        <v>23000</v>
      </c>
      <c r="F215" s="148"/>
      <c r="G215" s="148"/>
      <c r="H215" s="149"/>
      <c r="I215" s="149"/>
      <c r="J215" s="149"/>
      <c r="K215" s="149"/>
    </row>
    <row r="216" spans="1:12" ht="27" customHeight="1">
      <c r="A216" s="33"/>
      <c r="B216" s="473" t="s">
        <v>364</v>
      </c>
      <c r="C216" s="448">
        <v>1</v>
      </c>
      <c r="D216" s="33"/>
      <c r="E216" s="476">
        <f>14500000/1000</f>
        <v>14500</v>
      </c>
      <c r="F216" s="148"/>
      <c r="G216" s="148"/>
      <c r="H216" s="149"/>
      <c r="I216" s="149"/>
      <c r="J216" s="149"/>
      <c r="K216" s="149"/>
      <c r="L216" s="165"/>
    </row>
    <row r="217" spans="1:12" ht="33.5" customHeight="1">
      <c r="A217" s="33"/>
      <c r="B217" s="453" t="s">
        <v>368</v>
      </c>
      <c r="C217" s="475">
        <v>5</v>
      </c>
      <c r="D217" s="33"/>
      <c r="E217" s="476">
        <f>64500000/1000</f>
        <v>64500</v>
      </c>
      <c r="F217" s="148"/>
      <c r="G217" s="148"/>
      <c r="H217" s="149"/>
      <c r="I217" s="149"/>
      <c r="J217" s="149"/>
      <c r="K217" s="149"/>
      <c r="L217" s="375"/>
    </row>
    <row r="218" spans="1:12" ht="29" customHeight="1">
      <c r="A218" s="33"/>
      <c r="B218" s="453" t="s">
        <v>369</v>
      </c>
      <c r="C218" s="475">
        <v>1</v>
      </c>
      <c r="D218" s="35"/>
      <c r="E218" s="476">
        <f>12900000/1000</f>
        <v>12900</v>
      </c>
      <c r="F218" s="305"/>
      <c r="G218" s="305"/>
      <c r="H218" s="11"/>
      <c r="I218" s="149"/>
      <c r="J218" s="149"/>
      <c r="K218" s="149"/>
      <c r="L218" s="145"/>
    </row>
    <row r="219" spans="1:12" ht="26.5" customHeight="1">
      <c r="A219" s="33"/>
      <c r="B219" s="453" t="s">
        <v>370</v>
      </c>
      <c r="C219" s="475">
        <v>1</v>
      </c>
      <c r="D219" s="35"/>
      <c r="E219" s="476">
        <f>7896000/1000</f>
        <v>7896</v>
      </c>
      <c r="F219" s="305"/>
      <c r="G219" s="305"/>
      <c r="H219" s="11"/>
      <c r="I219" s="149"/>
      <c r="J219" s="149"/>
      <c r="K219" s="149"/>
    </row>
    <row r="220" spans="1:12" ht="25.5" customHeight="1">
      <c r="A220" s="33"/>
      <c r="B220" s="453" t="s">
        <v>371</v>
      </c>
      <c r="C220" s="475">
        <v>2</v>
      </c>
      <c r="D220" s="35"/>
      <c r="E220" s="476">
        <f>14000000/1000</f>
        <v>14000</v>
      </c>
      <c r="F220" s="305"/>
      <c r="G220" s="305"/>
      <c r="H220" s="11"/>
      <c r="I220" s="149"/>
      <c r="J220" s="149"/>
      <c r="K220" s="149"/>
    </row>
    <row r="221" spans="1:12" ht="26.5" customHeight="1">
      <c r="A221" s="33"/>
      <c r="B221" s="453" t="s">
        <v>372</v>
      </c>
      <c r="C221" s="475">
        <v>1</v>
      </c>
      <c r="D221" s="35"/>
      <c r="E221" s="476">
        <f>7000000/1000</f>
        <v>7000</v>
      </c>
      <c r="F221" s="305"/>
      <c r="G221" s="305"/>
      <c r="H221" s="11"/>
      <c r="I221" s="149"/>
      <c r="J221" s="149"/>
      <c r="K221" s="149"/>
    </row>
    <row r="222" spans="1:12" ht="40" customHeight="1">
      <c r="A222" s="33"/>
      <c r="B222" s="449" t="s">
        <v>365</v>
      </c>
      <c r="C222" s="454"/>
      <c r="D222" s="35"/>
      <c r="E222" s="455"/>
      <c r="F222" s="475">
        <v>1</v>
      </c>
      <c r="G222" s="305"/>
      <c r="H222" s="474">
        <f>188000000/1000</f>
        <v>188000</v>
      </c>
      <c r="I222" s="149"/>
      <c r="J222" s="149"/>
      <c r="K222" s="149"/>
    </row>
    <row r="223" spans="1:12" ht="33.5" customHeight="1">
      <c r="A223" s="33"/>
      <c r="B223" s="450" t="s">
        <v>366</v>
      </c>
      <c r="C223" s="454"/>
      <c r="D223" s="35"/>
      <c r="E223" s="455"/>
      <c r="F223" s="475">
        <v>1</v>
      </c>
      <c r="G223" s="306"/>
      <c r="H223" s="474">
        <f>7720000/1000</f>
        <v>7720</v>
      </c>
      <c r="I223" s="149"/>
      <c r="J223" s="149"/>
      <c r="K223" s="149"/>
    </row>
    <row r="224" spans="1:12" ht="34" customHeight="1">
      <c r="A224" s="332"/>
      <c r="B224" s="450" t="s">
        <v>367</v>
      </c>
      <c r="C224" s="454"/>
      <c r="D224" s="380"/>
      <c r="E224" s="455"/>
      <c r="F224" s="475">
        <v>1</v>
      </c>
      <c r="G224" s="380"/>
      <c r="H224" s="474">
        <f>8380000/1000</f>
        <v>8380</v>
      </c>
      <c r="I224" s="380"/>
      <c r="J224" s="380"/>
      <c r="K224" s="380"/>
    </row>
    <row r="225" spans="1:11" ht="31.5" customHeight="1">
      <c r="A225" s="35"/>
      <c r="B225" s="450" t="s">
        <v>525</v>
      </c>
      <c r="C225" s="454"/>
      <c r="D225" s="36"/>
      <c r="E225" s="455"/>
      <c r="F225" s="475">
        <v>1</v>
      </c>
      <c r="G225" s="36"/>
      <c r="H225" s="474">
        <f>148000000/1000</f>
        <v>148000</v>
      </c>
      <c r="I225" s="36"/>
      <c r="J225" s="36"/>
      <c r="K225" s="36"/>
    </row>
    <row r="226" spans="1:11" ht="51.75" customHeight="1">
      <c r="A226" s="376">
        <v>18</v>
      </c>
      <c r="B226" s="592" t="s">
        <v>278</v>
      </c>
      <c r="C226" s="376"/>
      <c r="D226" s="376"/>
      <c r="E226" s="377">
        <f>E228+E231</f>
        <v>788810.62300000002</v>
      </c>
      <c r="F226" s="377">
        <f>F228</f>
        <v>26</v>
      </c>
      <c r="G226" s="377"/>
      <c r="H226" s="377">
        <f>H228</f>
        <v>7517348.3899999997</v>
      </c>
      <c r="I226" s="376"/>
      <c r="J226" s="376"/>
      <c r="K226" s="376"/>
    </row>
    <row r="227" spans="1:11" ht="31.5" customHeight="1">
      <c r="A227" s="378"/>
      <c r="B227" s="565" t="s">
        <v>23</v>
      </c>
      <c r="C227" s="317">
        <v>0</v>
      </c>
      <c r="D227" s="317"/>
      <c r="E227" s="317">
        <v>0</v>
      </c>
      <c r="F227" s="317"/>
      <c r="G227" s="321"/>
      <c r="H227" s="322"/>
      <c r="I227" s="379"/>
      <c r="J227" s="379"/>
      <c r="K227" s="379"/>
    </row>
    <row r="228" spans="1:11" ht="34" customHeight="1">
      <c r="A228" s="307"/>
      <c r="B228" s="310" t="s">
        <v>24</v>
      </c>
      <c r="C228" s="308"/>
      <c r="D228" s="308">
        <f>D229</f>
        <v>1081.4000000000001</v>
      </c>
      <c r="E228" s="308">
        <f>E229</f>
        <v>454170.12300000002</v>
      </c>
      <c r="F228" s="308">
        <f>F231</f>
        <v>26</v>
      </c>
      <c r="G228" s="316"/>
      <c r="H228" s="319">
        <f>H231</f>
        <v>7517348.3899999997</v>
      </c>
      <c r="I228" s="11"/>
      <c r="J228" s="11"/>
      <c r="K228" s="11"/>
    </row>
    <row r="229" spans="1:11" ht="56">
      <c r="A229" s="309"/>
      <c r="B229" s="312" t="s">
        <v>434</v>
      </c>
      <c r="C229" s="492"/>
      <c r="D229" s="500">
        <v>1081.4000000000001</v>
      </c>
      <c r="E229" s="311">
        <f>454170.123</f>
        <v>454170.12300000002</v>
      </c>
      <c r="F229" s="311"/>
      <c r="G229" s="314"/>
      <c r="H229" s="318"/>
      <c r="I229" s="11"/>
      <c r="J229" s="11"/>
      <c r="K229" s="11"/>
    </row>
    <row r="230" spans="1:11" ht="37" customHeight="1">
      <c r="A230" s="307"/>
      <c r="B230" s="310" t="s">
        <v>25</v>
      </c>
      <c r="C230" s="308"/>
      <c r="D230" s="308"/>
      <c r="E230" s="308"/>
      <c r="F230" s="308"/>
      <c r="G230" s="316"/>
      <c r="H230" s="319"/>
      <c r="I230" s="320"/>
      <c r="J230" s="320"/>
      <c r="K230" s="320"/>
    </row>
    <row r="231" spans="1:11" ht="49.5" customHeight="1">
      <c r="A231" s="307"/>
      <c r="B231" s="566" t="s">
        <v>26</v>
      </c>
      <c r="C231" s="567">
        <f>+C232+C243</f>
        <v>24</v>
      </c>
      <c r="D231" s="567">
        <f>+D238+D245</f>
        <v>0</v>
      </c>
      <c r="E231" s="567">
        <f>+E232+E243</f>
        <v>334640.5</v>
      </c>
      <c r="F231" s="567">
        <f>F243</f>
        <v>26</v>
      </c>
      <c r="G231" s="568"/>
      <c r="H231" s="569">
        <f>H243</f>
        <v>7517348.3899999997</v>
      </c>
      <c r="I231" s="320"/>
      <c r="J231" s="320"/>
      <c r="K231" s="320"/>
    </row>
    <row r="232" spans="1:11" ht="23" customHeight="1">
      <c r="A232" s="307"/>
      <c r="B232" s="313" t="s">
        <v>272</v>
      </c>
      <c r="C232" s="308">
        <f t="shared" ref="C232:H232" si="0">SUM(C233:C242)</f>
        <v>15</v>
      </c>
      <c r="D232" s="308">
        <f t="shared" si="0"/>
        <v>0</v>
      </c>
      <c r="E232" s="308">
        <f t="shared" si="0"/>
        <v>194340</v>
      </c>
      <c r="F232" s="308">
        <f t="shared" si="0"/>
        <v>0</v>
      </c>
      <c r="G232" s="308">
        <f t="shared" si="0"/>
        <v>0</v>
      </c>
      <c r="H232" s="308">
        <f t="shared" si="0"/>
        <v>0</v>
      </c>
      <c r="I232" s="320"/>
      <c r="J232" s="320"/>
      <c r="K232" s="320"/>
    </row>
    <row r="233" spans="1:11" ht="36.5" customHeight="1">
      <c r="A233" s="307"/>
      <c r="B233" s="315" t="s">
        <v>435</v>
      </c>
      <c r="C233" s="310">
        <v>1</v>
      </c>
      <c r="D233" s="310"/>
      <c r="E233" s="493">
        <v>14900</v>
      </c>
      <c r="F233" s="494"/>
      <c r="G233" s="494"/>
      <c r="H233" s="495"/>
      <c r="I233" s="320"/>
      <c r="J233" s="320"/>
      <c r="K233" s="320"/>
    </row>
    <row r="234" spans="1:11" ht="36" customHeight="1">
      <c r="A234" s="307"/>
      <c r="B234" s="315" t="s">
        <v>436</v>
      </c>
      <c r="C234" s="310">
        <v>3</v>
      </c>
      <c r="D234" s="310"/>
      <c r="E234" s="493">
        <v>44700</v>
      </c>
      <c r="F234" s="494"/>
      <c r="G234" s="494"/>
      <c r="H234" s="495"/>
      <c r="I234" s="320"/>
      <c r="J234" s="320"/>
      <c r="K234" s="320"/>
    </row>
    <row r="235" spans="1:11" ht="33.5" customHeight="1">
      <c r="A235" s="307"/>
      <c r="B235" s="315" t="s">
        <v>437</v>
      </c>
      <c r="C235" s="310">
        <v>2</v>
      </c>
      <c r="D235" s="310"/>
      <c r="E235" s="493">
        <v>14000</v>
      </c>
      <c r="F235" s="494"/>
      <c r="G235" s="494"/>
      <c r="H235" s="495"/>
      <c r="I235" s="320"/>
      <c r="J235" s="320"/>
      <c r="K235" s="320"/>
    </row>
    <row r="236" spans="1:11" ht="25.5" customHeight="1">
      <c r="A236" s="307"/>
      <c r="B236" s="315" t="s">
        <v>438</v>
      </c>
      <c r="C236" s="310">
        <v>1</v>
      </c>
      <c r="D236" s="310"/>
      <c r="E236" s="493">
        <v>10000</v>
      </c>
      <c r="F236" s="494"/>
      <c r="G236" s="494"/>
      <c r="H236" s="495"/>
      <c r="I236" s="320"/>
      <c r="J236" s="320"/>
      <c r="K236" s="320"/>
    </row>
    <row r="237" spans="1:11" ht="35.5" customHeight="1">
      <c r="A237" s="307"/>
      <c r="B237" s="315" t="s">
        <v>439</v>
      </c>
      <c r="C237" s="310">
        <v>1</v>
      </c>
      <c r="D237" s="310"/>
      <c r="E237" s="493">
        <v>21945</v>
      </c>
      <c r="F237" s="494"/>
      <c r="G237" s="494"/>
      <c r="H237" s="495"/>
      <c r="I237" s="320"/>
      <c r="J237" s="320"/>
      <c r="K237" s="320"/>
    </row>
    <row r="238" spans="1:11" ht="52" customHeight="1">
      <c r="A238" s="307"/>
      <c r="B238" s="315" t="s">
        <v>440</v>
      </c>
      <c r="C238" s="310">
        <v>1</v>
      </c>
      <c r="D238" s="310"/>
      <c r="E238" s="493">
        <v>49500</v>
      </c>
      <c r="F238" s="494"/>
      <c r="G238" s="494"/>
      <c r="H238" s="495"/>
      <c r="I238" s="320"/>
      <c r="J238" s="320"/>
      <c r="K238" s="320"/>
    </row>
    <row r="239" spans="1:11" ht="29.5" customHeight="1">
      <c r="A239" s="309"/>
      <c r="B239" s="315" t="s">
        <v>441</v>
      </c>
      <c r="C239" s="310">
        <v>1</v>
      </c>
      <c r="D239" s="310"/>
      <c r="E239" s="493">
        <v>7700</v>
      </c>
      <c r="F239" s="494"/>
      <c r="G239" s="494"/>
      <c r="H239" s="495"/>
      <c r="I239" s="320"/>
      <c r="J239" s="320"/>
      <c r="K239" s="320"/>
    </row>
    <row r="240" spans="1:11" ht="34" customHeight="1">
      <c r="A240" s="309"/>
      <c r="B240" s="496" t="s">
        <v>442</v>
      </c>
      <c r="C240" s="497">
        <v>1</v>
      </c>
      <c r="D240" s="310"/>
      <c r="E240" s="493">
        <v>6995</v>
      </c>
      <c r="F240" s="494"/>
      <c r="G240" s="494"/>
      <c r="H240" s="498"/>
      <c r="I240" s="320"/>
      <c r="J240" s="320"/>
      <c r="K240" s="320"/>
    </row>
    <row r="241" spans="1:11" ht="34" customHeight="1">
      <c r="A241" s="309"/>
      <c r="B241" s="496" t="s">
        <v>443</v>
      </c>
      <c r="C241" s="497">
        <v>2</v>
      </c>
      <c r="D241" s="310"/>
      <c r="E241" s="493">
        <v>9600</v>
      </c>
      <c r="F241" s="494"/>
      <c r="G241" s="494"/>
      <c r="H241" s="498"/>
      <c r="I241" s="320"/>
      <c r="J241" s="320"/>
      <c r="K241" s="320"/>
    </row>
    <row r="242" spans="1:11" ht="35.5" customHeight="1">
      <c r="A242" s="309"/>
      <c r="B242" s="496" t="s">
        <v>444</v>
      </c>
      <c r="C242" s="497">
        <v>2</v>
      </c>
      <c r="D242" s="310"/>
      <c r="E242" s="493">
        <v>15000</v>
      </c>
      <c r="F242" s="494"/>
      <c r="G242" s="494"/>
      <c r="H242" s="498"/>
      <c r="I242" s="320"/>
      <c r="J242" s="320"/>
      <c r="K242" s="320"/>
    </row>
    <row r="243" spans="1:11" ht="28">
      <c r="A243" s="309"/>
      <c r="B243" s="313" t="s">
        <v>274</v>
      </c>
      <c r="C243" s="316">
        <f t="shared" ref="C243:E243" si="1">SUM(C244:C257)</f>
        <v>9</v>
      </c>
      <c r="D243" s="316"/>
      <c r="E243" s="316">
        <f t="shared" si="1"/>
        <v>140300.5</v>
      </c>
      <c r="F243" s="316">
        <f>SUM(F244:F253)</f>
        <v>26</v>
      </c>
      <c r="G243" s="316"/>
      <c r="H243" s="316">
        <f>SUM(H244:H253)</f>
        <v>7517348.3899999997</v>
      </c>
      <c r="I243" s="320"/>
      <c r="J243" s="320"/>
      <c r="K243" s="320"/>
    </row>
    <row r="244" spans="1:11" ht="50" customHeight="1">
      <c r="A244" s="309"/>
      <c r="B244" s="465" t="s">
        <v>445</v>
      </c>
      <c r="C244" s="310"/>
      <c r="D244" s="310"/>
      <c r="E244" s="310"/>
      <c r="F244" s="310">
        <v>1</v>
      </c>
      <c r="G244" s="310"/>
      <c r="H244" s="499">
        <v>1050000</v>
      </c>
      <c r="I244" s="320"/>
      <c r="J244" s="320"/>
      <c r="K244" s="320"/>
    </row>
    <row r="245" spans="1:11" ht="48" customHeight="1">
      <c r="A245" s="309"/>
      <c r="B245" s="465" t="s">
        <v>446</v>
      </c>
      <c r="C245" s="310"/>
      <c r="D245" s="310"/>
      <c r="E245" s="310"/>
      <c r="F245" s="310">
        <v>1</v>
      </c>
      <c r="G245" s="310"/>
      <c r="H245" s="499">
        <v>1540000</v>
      </c>
      <c r="I245" s="320"/>
      <c r="J245" s="320"/>
      <c r="K245" s="320"/>
    </row>
    <row r="246" spans="1:11" ht="39" customHeight="1">
      <c r="A246" s="309"/>
      <c r="B246" s="465" t="s">
        <v>447</v>
      </c>
      <c r="C246" s="310"/>
      <c r="D246" s="310"/>
      <c r="E246" s="310"/>
      <c r="F246" s="310">
        <v>1</v>
      </c>
      <c r="G246" s="310"/>
      <c r="H246" s="499">
        <v>4592300</v>
      </c>
      <c r="I246" s="320"/>
      <c r="J246" s="320"/>
      <c r="K246" s="320"/>
    </row>
    <row r="247" spans="1:11" ht="44.5" customHeight="1">
      <c r="A247" s="309"/>
      <c r="B247" s="315" t="s">
        <v>448</v>
      </c>
      <c r="C247" s="310"/>
      <c r="D247" s="310"/>
      <c r="E247" s="310"/>
      <c r="F247" s="310">
        <v>13</v>
      </c>
      <c r="G247" s="310"/>
      <c r="H247" s="499">
        <v>145350.97</v>
      </c>
      <c r="I247" s="320"/>
      <c r="J247" s="320"/>
      <c r="K247" s="320"/>
    </row>
    <row r="248" spans="1:11" ht="39" customHeight="1">
      <c r="A248" s="309"/>
      <c r="B248" s="315" t="s">
        <v>449</v>
      </c>
      <c r="C248" s="310"/>
      <c r="D248" s="310"/>
      <c r="E248" s="310"/>
      <c r="F248" s="310">
        <v>1</v>
      </c>
      <c r="G248" s="310"/>
      <c r="H248" s="499">
        <v>18272.75</v>
      </c>
      <c r="I248" s="320"/>
      <c r="J248" s="320"/>
      <c r="K248" s="320"/>
    </row>
    <row r="249" spans="1:11" ht="35" customHeight="1">
      <c r="A249" s="309"/>
      <c r="B249" s="315" t="s">
        <v>450</v>
      </c>
      <c r="C249" s="310"/>
      <c r="D249" s="310"/>
      <c r="E249" s="310"/>
      <c r="F249" s="310">
        <v>3</v>
      </c>
      <c r="G249" s="310"/>
      <c r="H249" s="499">
        <v>52270</v>
      </c>
      <c r="I249" s="320"/>
      <c r="J249" s="320"/>
      <c r="K249" s="320"/>
    </row>
    <row r="250" spans="1:11" ht="38" customHeight="1">
      <c r="A250" s="309"/>
      <c r="B250" s="315" t="s">
        <v>451</v>
      </c>
      <c r="C250" s="310"/>
      <c r="D250" s="310"/>
      <c r="E250" s="310"/>
      <c r="F250" s="310">
        <v>3</v>
      </c>
      <c r="G250" s="310"/>
      <c r="H250" s="499">
        <v>15180</v>
      </c>
      <c r="I250" s="320"/>
      <c r="J250" s="320"/>
      <c r="K250" s="320"/>
    </row>
    <row r="251" spans="1:11" ht="35.5" customHeight="1">
      <c r="A251" s="309"/>
      <c r="B251" s="315" t="s">
        <v>452</v>
      </c>
      <c r="C251" s="310"/>
      <c r="D251" s="310"/>
      <c r="E251" s="310"/>
      <c r="F251" s="310">
        <v>1</v>
      </c>
      <c r="G251" s="310"/>
      <c r="H251" s="499">
        <v>4623</v>
      </c>
      <c r="I251" s="320"/>
      <c r="J251" s="320"/>
      <c r="K251" s="320"/>
    </row>
    <row r="252" spans="1:11" ht="34" customHeight="1">
      <c r="A252" s="309"/>
      <c r="B252" s="315" t="s">
        <v>453</v>
      </c>
      <c r="C252" s="310"/>
      <c r="D252" s="310"/>
      <c r="E252" s="310"/>
      <c r="F252" s="310">
        <v>1</v>
      </c>
      <c r="G252" s="310"/>
      <c r="H252" s="499">
        <v>24978</v>
      </c>
      <c r="I252" s="320"/>
      <c r="J252" s="320"/>
      <c r="K252" s="320"/>
    </row>
    <row r="253" spans="1:11" ht="56" customHeight="1">
      <c r="A253" s="309"/>
      <c r="B253" s="315" t="s">
        <v>454</v>
      </c>
      <c r="C253" s="310"/>
      <c r="D253" s="310"/>
      <c r="E253" s="493"/>
      <c r="F253" s="310">
        <v>1</v>
      </c>
      <c r="G253" s="310"/>
      <c r="H253" s="499">
        <v>74373.67</v>
      </c>
      <c r="I253" s="320"/>
      <c r="J253" s="320"/>
      <c r="K253" s="320"/>
    </row>
    <row r="254" spans="1:11" ht="43" customHeight="1">
      <c r="A254" s="309"/>
      <c r="B254" s="315" t="s">
        <v>455</v>
      </c>
      <c r="C254" s="310">
        <v>3</v>
      </c>
      <c r="D254" s="310"/>
      <c r="E254" s="493">
        <v>51100.5</v>
      </c>
      <c r="F254" s="310"/>
      <c r="G254" s="310"/>
      <c r="H254" s="499"/>
      <c r="I254" s="320"/>
      <c r="J254" s="320"/>
      <c r="K254" s="320"/>
    </row>
    <row r="255" spans="1:11" ht="25" customHeight="1">
      <c r="A255" s="309"/>
      <c r="B255" s="315" t="s">
        <v>456</v>
      </c>
      <c r="C255" s="310">
        <v>1</v>
      </c>
      <c r="D255" s="310"/>
      <c r="E255" s="493">
        <v>7000</v>
      </c>
      <c r="F255" s="310"/>
      <c r="G255" s="310"/>
      <c r="H255" s="499"/>
      <c r="I255" s="320"/>
      <c r="J255" s="320"/>
      <c r="K255" s="320"/>
    </row>
    <row r="256" spans="1:11" ht="36" customHeight="1">
      <c r="A256" s="309"/>
      <c r="B256" s="315" t="s">
        <v>457</v>
      </c>
      <c r="C256" s="310">
        <v>4</v>
      </c>
      <c r="D256" s="310"/>
      <c r="E256" s="493">
        <v>73200</v>
      </c>
      <c r="F256" s="310"/>
      <c r="G256" s="310"/>
      <c r="H256" s="499"/>
      <c r="I256" s="320"/>
      <c r="J256" s="320"/>
      <c r="K256" s="320"/>
    </row>
    <row r="257" spans="1:11" ht="35" customHeight="1">
      <c r="A257" s="309"/>
      <c r="B257" s="315" t="s">
        <v>458</v>
      </c>
      <c r="C257" s="310">
        <v>1</v>
      </c>
      <c r="D257" s="310"/>
      <c r="E257" s="493">
        <v>9000</v>
      </c>
      <c r="F257" s="310"/>
      <c r="G257" s="310"/>
      <c r="H257" s="499"/>
      <c r="I257" s="320"/>
      <c r="J257" s="320"/>
      <c r="K257" s="320"/>
    </row>
    <row r="259" spans="1:11" ht="15.5">
      <c r="B259" s="217"/>
      <c r="C259" s="217"/>
      <c r="D259" s="217"/>
      <c r="E259" s="217"/>
      <c r="F259" s="217"/>
      <c r="G259" s="213" t="s">
        <v>526</v>
      </c>
      <c r="H259" s="217"/>
      <c r="I259" s="217"/>
      <c r="J259" s="217"/>
      <c r="K259" s="217"/>
    </row>
    <row r="260" spans="1:11" ht="15.5">
      <c r="B260" s="658" t="s">
        <v>27</v>
      </c>
      <c r="C260" s="658"/>
      <c r="D260" s="214"/>
      <c r="E260" s="215"/>
      <c r="F260" s="214"/>
      <c r="G260" s="214"/>
      <c r="H260" s="472" t="s">
        <v>254</v>
      </c>
      <c r="I260" s="472"/>
      <c r="J260" s="472"/>
      <c r="K260" s="472"/>
    </row>
    <row r="266" spans="1:11" ht="15">
      <c r="B266" s="218" t="s">
        <v>279</v>
      </c>
    </row>
  </sheetData>
  <mergeCells count="15">
    <mergeCell ref="B260:C260"/>
    <mergeCell ref="A6:H6"/>
    <mergeCell ref="I1:P3"/>
    <mergeCell ref="A2:H2"/>
    <mergeCell ref="A3:H3"/>
    <mergeCell ref="A4:H4"/>
    <mergeCell ref="A5:H5"/>
    <mergeCell ref="A8:K8"/>
    <mergeCell ref="A9:K9"/>
    <mergeCell ref="E10:K10"/>
    <mergeCell ref="A11:A12"/>
    <mergeCell ref="B11:B12"/>
    <mergeCell ref="C11:E11"/>
    <mergeCell ref="F11:H11"/>
    <mergeCell ref="I11:K11"/>
  </mergeCells>
  <pageMargins left="0.2" right="0.2" top="0.25" bottom="0.2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9"/>
  <sheetViews>
    <sheetView topLeftCell="A10" workbookViewId="0">
      <selection activeCell="C210" sqref="C210"/>
    </sheetView>
  </sheetViews>
  <sheetFormatPr defaultRowHeight="12.5"/>
  <cols>
    <col min="1" max="1" width="5.54296875" customWidth="1"/>
    <col min="2" max="2" width="0.81640625" hidden="1" customWidth="1"/>
    <col min="3" max="3" width="45.1796875" customWidth="1"/>
    <col min="4" max="4" width="9.7265625" customWidth="1"/>
    <col min="5" max="5" width="12.453125" customWidth="1"/>
    <col min="6" max="6" width="9.7265625" customWidth="1"/>
    <col min="7" max="7" width="10.1796875" customWidth="1"/>
    <col min="8" max="8" width="11.1796875" customWidth="1"/>
    <col min="9" max="9" width="11.453125" hidden="1" customWidth="1"/>
    <col min="10" max="10" width="13.7265625" customWidth="1"/>
    <col min="11" max="11" width="0.26953125" hidden="1" customWidth="1"/>
    <col min="12" max="12" width="12.7265625" hidden="1" customWidth="1"/>
    <col min="13" max="13" width="9.1796875" hidden="1" customWidth="1"/>
    <col min="14" max="14" width="0.54296875" hidden="1" customWidth="1"/>
    <col min="17" max="17" width="9.1796875" customWidth="1"/>
    <col min="18" max="18" width="0.1796875" customWidth="1"/>
  </cols>
  <sheetData>
    <row r="1" spans="1:18">
      <c r="J1" s="235" t="s">
        <v>73</v>
      </c>
      <c r="K1" s="235"/>
      <c r="L1" s="235"/>
      <c r="M1" s="235"/>
      <c r="N1" s="235"/>
      <c r="O1" s="235"/>
      <c r="P1" s="235"/>
      <c r="Q1" s="235"/>
    </row>
    <row r="2" spans="1:18" ht="13">
      <c r="A2" s="683" t="s">
        <v>0</v>
      </c>
      <c r="B2" s="683"/>
      <c r="C2" s="683"/>
      <c r="D2" s="683"/>
      <c r="E2" s="683"/>
      <c r="F2" s="683"/>
      <c r="G2" s="683"/>
      <c r="H2" s="683"/>
      <c r="I2" s="683"/>
      <c r="J2" s="235"/>
      <c r="K2" s="235"/>
      <c r="L2" s="235"/>
      <c r="M2" s="235"/>
      <c r="N2" s="235"/>
      <c r="O2" s="235"/>
      <c r="P2" s="235"/>
      <c r="Q2" s="235"/>
    </row>
    <row r="3" spans="1:18">
      <c r="A3" s="683" t="s">
        <v>1</v>
      </c>
      <c r="B3" s="683"/>
      <c r="C3" s="683"/>
      <c r="D3" s="683"/>
      <c r="E3" s="683"/>
      <c r="F3" s="683"/>
      <c r="G3" s="683"/>
      <c r="H3" s="683"/>
      <c r="I3" s="683"/>
      <c r="J3" s="235"/>
      <c r="K3" s="235"/>
      <c r="L3" s="235"/>
      <c r="M3" s="235"/>
      <c r="N3" s="235"/>
      <c r="O3" s="235"/>
      <c r="P3" s="235"/>
      <c r="Q3" s="235"/>
    </row>
    <row r="4" spans="1:18">
      <c r="A4" s="683"/>
      <c r="B4" s="683"/>
      <c r="C4" s="683"/>
      <c r="D4" s="683"/>
      <c r="E4" s="683"/>
      <c r="F4" s="683"/>
      <c r="G4" s="683"/>
      <c r="H4" s="683"/>
      <c r="I4" s="683"/>
    </row>
    <row r="5" spans="1:18" ht="13">
      <c r="A5" s="683"/>
      <c r="B5" s="683"/>
      <c r="C5" s="683"/>
      <c r="D5" s="683"/>
      <c r="E5" s="683"/>
      <c r="F5" s="683"/>
      <c r="G5" s="683"/>
      <c r="H5" s="683"/>
      <c r="I5" s="683"/>
    </row>
    <row r="6" spans="1:18" ht="13">
      <c r="A6" s="683"/>
      <c r="B6" s="683"/>
      <c r="C6" s="683"/>
      <c r="D6" s="683"/>
      <c r="E6" s="683"/>
      <c r="F6" s="683"/>
      <c r="G6" s="683"/>
      <c r="H6" s="683"/>
      <c r="I6" s="683"/>
    </row>
    <row r="7" spans="1:18" ht="13">
      <c r="A7" s="683"/>
      <c r="B7" s="683"/>
      <c r="C7" s="683"/>
      <c r="D7" s="683"/>
      <c r="E7" s="683"/>
      <c r="F7" s="683"/>
      <c r="G7" s="683"/>
      <c r="H7" s="683"/>
      <c r="I7" s="683"/>
    </row>
    <row r="8" spans="1:18" ht="20">
      <c r="A8" s="689" t="s">
        <v>28</v>
      </c>
      <c r="B8" s="689"/>
      <c r="C8" s="689"/>
      <c r="D8" s="689"/>
      <c r="E8" s="689"/>
      <c r="F8" s="689"/>
      <c r="G8" s="689"/>
      <c r="H8" s="689"/>
      <c r="I8" s="689"/>
      <c r="J8" s="689"/>
      <c r="K8" s="689"/>
      <c r="L8" s="689"/>
    </row>
    <row r="9" spans="1:18" ht="15">
      <c r="A9" s="662" t="s">
        <v>282</v>
      </c>
      <c r="B9" s="690"/>
      <c r="C9" s="690"/>
      <c r="D9" s="690"/>
      <c r="E9" s="690"/>
      <c r="F9" s="690"/>
      <c r="G9" s="690"/>
      <c r="H9" s="690"/>
      <c r="I9" s="690"/>
      <c r="J9" s="690"/>
      <c r="K9" s="690"/>
      <c r="L9" s="690"/>
    </row>
    <row r="10" spans="1:18" ht="14">
      <c r="A10" s="681" t="s">
        <v>3</v>
      </c>
      <c r="B10" s="681" t="s">
        <v>4</v>
      </c>
      <c r="C10" s="681"/>
      <c r="D10" s="691" t="s">
        <v>29</v>
      </c>
      <c r="E10" s="691"/>
      <c r="F10" s="691" t="s">
        <v>30</v>
      </c>
      <c r="G10" s="691"/>
      <c r="H10" s="691"/>
      <c r="I10" s="691"/>
      <c r="J10" s="691"/>
      <c r="K10" s="691"/>
      <c r="L10" s="691"/>
      <c r="M10" s="691"/>
      <c r="N10" s="691"/>
      <c r="O10" s="691"/>
      <c r="P10" s="691"/>
      <c r="Q10" s="691"/>
      <c r="R10" s="691"/>
    </row>
    <row r="11" spans="1:18">
      <c r="A11" s="681"/>
      <c r="B11" s="681"/>
      <c r="C11" s="681"/>
      <c r="D11" s="691" t="s">
        <v>31</v>
      </c>
      <c r="E11" s="681" t="s">
        <v>32</v>
      </c>
      <c r="F11" s="691" t="s">
        <v>33</v>
      </c>
      <c r="G11" s="681" t="s">
        <v>34</v>
      </c>
      <c r="H11" s="681"/>
      <c r="I11" s="681"/>
      <c r="J11" s="681"/>
      <c r="K11" s="681"/>
      <c r="L11" s="681"/>
      <c r="M11" s="681"/>
      <c r="N11" s="681"/>
      <c r="O11" s="681"/>
      <c r="P11" s="681"/>
      <c r="Q11" s="691" t="s">
        <v>35</v>
      </c>
      <c r="R11" s="691"/>
    </row>
    <row r="12" spans="1:18">
      <c r="A12" s="681"/>
      <c r="B12" s="681"/>
      <c r="C12" s="681"/>
      <c r="D12" s="691"/>
      <c r="E12" s="681"/>
      <c r="F12" s="691"/>
      <c r="G12" s="681"/>
      <c r="H12" s="681"/>
      <c r="I12" s="681"/>
      <c r="J12" s="681"/>
      <c r="K12" s="681"/>
      <c r="L12" s="681"/>
      <c r="M12" s="681"/>
      <c r="N12" s="681"/>
      <c r="O12" s="681"/>
      <c r="P12" s="681"/>
      <c r="Q12" s="691"/>
      <c r="R12" s="691"/>
    </row>
    <row r="13" spans="1:18" ht="42">
      <c r="A13" s="681"/>
      <c r="B13" s="681"/>
      <c r="C13" s="681"/>
      <c r="D13" s="691"/>
      <c r="E13" s="681"/>
      <c r="F13" s="691"/>
      <c r="G13" s="232" t="s">
        <v>36</v>
      </c>
      <c r="H13" s="681" t="s">
        <v>37</v>
      </c>
      <c r="I13" s="681"/>
      <c r="J13" s="681" t="s">
        <v>38</v>
      </c>
      <c r="K13" s="681"/>
      <c r="L13" s="681"/>
      <c r="M13" s="681"/>
      <c r="N13" s="681"/>
      <c r="O13" s="232" t="s">
        <v>39</v>
      </c>
      <c r="P13" s="232" t="s">
        <v>40</v>
      </c>
      <c r="Q13" s="691"/>
      <c r="R13" s="691"/>
    </row>
    <row r="14" spans="1:18" ht="14">
      <c r="A14" s="231" t="s">
        <v>11</v>
      </c>
      <c r="B14" s="682" t="s">
        <v>12</v>
      </c>
      <c r="C14" s="682"/>
      <c r="D14" s="231" t="s">
        <v>13</v>
      </c>
      <c r="E14" s="231" t="s">
        <v>14</v>
      </c>
      <c r="F14" s="231" t="s">
        <v>15</v>
      </c>
      <c r="G14" s="231" t="s">
        <v>16</v>
      </c>
      <c r="H14" s="682" t="s">
        <v>17</v>
      </c>
      <c r="I14" s="682"/>
      <c r="J14" s="682" t="s">
        <v>18</v>
      </c>
      <c r="K14" s="682"/>
      <c r="L14" s="682"/>
      <c r="M14" s="682"/>
      <c r="N14" s="682"/>
      <c r="O14" s="231" t="s">
        <v>19</v>
      </c>
      <c r="P14" s="231" t="s">
        <v>20</v>
      </c>
      <c r="Q14" s="682" t="s">
        <v>21</v>
      </c>
      <c r="R14" s="682"/>
    </row>
    <row r="15" spans="1:18" ht="28">
      <c r="A15" s="354">
        <v>1</v>
      </c>
      <c r="B15" s="333"/>
      <c r="C15" s="347" t="s">
        <v>75</v>
      </c>
      <c r="D15" s="353">
        <f>D18+D19</f>
        <v>477</v>
      </c>
      <c r="E15" s="353">
        <f>E18+E19</f>
        <v>0</v>
      </c>
      <c r="F15" s="353">
        <f>F18+F19</f>
        <v>477</v>
      </c>
      <c r="G15" s="353"/>
      <c r="H15" s="675"/>
      <c r="I15" s="675"/>
      <c r="J15" s="675"/>
      <c r="K15" s="675"/>
      <c r="L15" s="675"/>
      <c r="M15" s="675"/>
      <c r="N15" s="675"/>
      <c r="O15" s="353"/>
      <c r="P15" s="353"/>
      <c r="Q15" s="675"/>
      <c r="R15" s="675"/>
    </row>
    <row r="16" spans="1:18" ht="16.5" customHeight="1">
      <c r="A16" s="226"/>
      <c r="B16" s="673" t="s">
        <v>115</v>
      </c>
      <c r="C16" s="673"/>
      <c r="D16" s="227">
        <v>0</v>
      </c>
      <c r="E16" s="227">
        <v>0</v>
      </c>
      <c r="F16" s="227">
        <v>0</v>
      </c>
      <c r="G16" s="227">
        <v>0</v>
      </c>
      <c r="H16" s="674">
        <v>0</v>
      </c>
      <c r="I16" s="674"/>
      <c r="J16" s="674">
        <v>0</v>
      </c>
      <c r="K16" s="674"/>
      <c r="L16" s="674"/>
      <c r="M16" s="674"/>
      <c r="N16" s="674"/>
      <c r="O16" s="227">
        <v>0</v>
      </c>
      <c r="P16" s="227">
        <v>0</v>
      </c>
      <c r="Q16" s="674">
        <v>0</v>
      </c>
      <c r="R16" s="674"/>
    </row>
    <row r="17" spans="1:19" ht="17.25" customHeight="1">
      <c r="A17" s="226"/>
      <c r="B17" s="673" t="s">
        <v>152</v>
      </c>
      <c r="C17" s="673"/>
      <c r="D17" s="227">
        <v>0</v>
      </c>
      <c r="E17" s="227">
        <v>0</v>
      </c>
      <c r="F17" s="227">
        <v>0</v>
      </c>
      <c r="G17" s="227">
        <v>0</v>
      </c>
      <c r="H17" s="674">
        <v>0</v>
      </c>
      <c r="I17" s="674"/>
      <c r="J17" s="674">
        <v>0</v>
      </c>
      <c r="K17" s="674"/>
      <c r="L17" s="674"/>
      <c r="M17" s="674"/>
      <c r="N17" s="674"/>
      <c r="O17" s="227">
        <v>0</v>
      </c>
      <c r="P17" s="227">
        <v>0</v>
      </c>
      <c r="Q17" s="674">
        <v>0</v>
      </c>
      <c r="R17" s="674"/>
    </row>
    <row r="18" spans="1:19" ht="24.5" customHeight="1">
      <c r="A18" s="226"/>
      <c r="B18" s="673" t="s">
        <v>286</v>
      </c>
      <c r="C18" s="673"/>
      <c r="D18" s="227">
        <v>1</v>
      </c>
      <c r="E18" s="227">
        <v>0</v>
      </c>
      <c r="F18" s="227">
        <v>1</v>
      </c>
      <c r="G18" s="227"/>
      <c r="H18" s="674">
        <v>0</v>
      </c>
      <c r="I18" s="674"/>
      <c r="J18" s="674">
        <v>0</v>
      </c>
      <c r="K18" s="674"/>
      <c r="L18" s="674"/>
      <c r="M18" s="674"/>
      <c r="N18" s="674"/>
      <c r="O18" s="227">
        <v>0</v>
      </c>
      <c r="P18" s="227">
        <v>0</v>
      </c>
      <c r="Q18" s="674">
        <v>0</v>
      </c>
      <c r="R18" s="674"/>
    </row>
    <row r="19" spans="1:19" ht="28.5" customHeight="1">
      <c r="A19" s="226"/>
      <c r="B19" s="687" t="s">
        <v>148</v>
      </c>
      <c r="C19" s="688"/>
      <c r="D19" s="227">
        <v>476</v>
      </c>
      <c r="E19" s="227">
        <v>0</v>
      </c>
      <c r="F19" s="227">
        <v>476</v>
      </c>
      <c r="G19" s="227">
        <v>0</v>
      </c>
      <c r="H19" s="684">
        <v>0</v>
      </c>
      <c r="I19" s="685"/>
      <c r="J19" s="684">
        <v>0</v>
      </c>
      <c r="K19" s="686"/>
      <c r="L19" s="686"/>
      <c r="M19" s="686"/>
      <c r="N19" s="685"/>
      <c r="O19" s="227">
        <v>0</v>
      </c>
      <c r="P19" s="227">
        <v>0</v>
      </c>
      <c r="Q19" s="684"/>
      <c r="R19" s="685"/>
    </row>
    <row r="20" spans="1:19" ht="30.75" customHeight="1">
      <c r="A20" s="354">
        <v>2</v>
      </c>
      <c r="B20" s="355"/>
      <c r="C20" s="597" t="s">
        <v>93</v>
      </c>
      <c r="D20" s="357">
        <f>D21+D25+D29+D41</f>
        <v>3998</v>
      </c>
      <c r="E20" s="357">
        <f>E21+E25</f>
        <v>192303.83000000002</v>
      </c>
      <c r="F20" s="357"/>
      <c r="G20" s="357"/>
      <c r="H20" s="357">
        <f>H27</f>
        <v>855.24</v>
      </c>
      <c r="I20" s="357"/>
      <c r="J20" s="357">
        <f>J27</f>
        <v>5157</v>
      </c>
      <c r="K20" s="357"/>
      <c r="L20" s="357"/>
      <c r="M20" s="357"/>
      <c r="N20" s="357"/>
      <c r="O20" s="357"/>
      <c r="P20" s="357">
        <f>P41+P25+P21</f>
        <v>3987</v>
      </c>
      <c r="Q20" s="357">
        <f>Q21+Q25+Q29+Q41</f>
        <v>11</v>
      </c>
      <c r="R20" s="229"/>
      <c r="S20" s="79"/>
    </row>
    <row r="21" spans="1:19" ht="29.5" customHeight="1">
      <c r="A21" s="166"/>
      <c r="B21" s="228"/>
      <c r="C21" s="167" t="s">
        <v>149</v>
      </c>
      <c r="D21" s="168">
        <v>3</v>
      </c>
      <c r="E21" s="169">
        <f>E22+E23+E24</f>
        <v>126001.2</v>
      </c>
      <c r="F21" s="170"/>
      <c r="G21" s="170"/>
      <c r="H21" s="170"/>
      <c r="I21" s="170"/>
      <c r="J21" s="170"/>
      <c r="K21" s="170"/>
      <c r="L21" s="170"/>
      <c r="M21" s="227"/>
      <c r="N21" s="227"/>
      <c r="O21" s="227"/>
      <c r="P21" s="229">
        <v>3</v>
      </c>
      <c r="Q21" s="229"/>
      <c r="R21" s="229"/>
    </row>
    <row r="22" spans="1:19" ht="52.5" customHeight="1">
      <c r="A22" s="228"/>
      <c r="B22" s="228"/>
      <c r="C22" s="171" t="s">
        <v>94</v>
      </c>
      <c r="D22" s="170">
        <v>1</v>
      </c>
      <c r="E22" s="172">
        <v>48430</v>
      </c>
      <c r="F22" s="169"/>
      <c r="G22" s="169"/>
      <c r="H22" s="169"/>
      <c r="I22" s="169"/>
      <c r="J22" s="169"/>
      <c r="K22" s="169"/>
      <c r="L22" s="169"/>
      <c r="M22" s="229"/>
      <c r="N22" s="229"/>
      <c r="O22" s="229"/>
      <c r="P22" s="229"/>
      <c r="Q22" s="229"/>
      <c r="R22" s="229"/>
    </row>
    <row r="23" spans="1:19" ht="44.25" customHeight="1">
      <c r="A23" s="228"/>
      <c r="B23" s="228"/>
      <c r="C23" s="60" t="s">
        <v>95</v>
      </c>
      <c r="D23" s="173">
        <v>1</v>
      </c>
      <c r="E23" s="174">
        <v>73357.2</v>
      </c>
      <c r="F23" s="169"/>
      <c r="G23" s="169"/>
      <c r="H23" s="169"/>
      <c r="I23" s="169"/>
      <c r="J23" s="169"/>
      <c r="K23" s="169"/>
      <c r="L23" s="169"/>
      <c r="M23" s="229"/>
      <c r="N23" s="229"/>
      <c r="O23" s="229"/>
      <c r="P23" s="229"/>
      <c r="Q23" s="229"/>
      <c r="R23" s="229"/>
    </row>
    <row r="24" spans="1:19" ht="36" customHeight="1">
      <c r="A24" s="228"/>
      <c r="B24" s="228"/>
      <c r="C24" s="175" t="s">
        <v>96</v>
      </c>
      <c r="D24" s="173">
        <v>1</v>
      </c>
      <c r="E24" s="172">
        <v>4214</v>
      </c>
      <c r="F24" s="173">
        <v>0</v>
      </c>
      <c r="G24" s="173">
        <v>0</v>
      </c>
      <c r="H24" s="173">
        <v>0</v>
      </c>
      <c r="I24" s="173">
        <v>0</v>
      </c>
      <c r="J24" s="173">
        <v>0</v>
      </c>
      <c r="K24" s="173">
        <v>0</v>
      </c>
      <c r="L24" s="173">
        <v>0</v>
      </c>
      <c r="M24" s="229"/>
      <c r="N24" s="229"/>
      <c r="O24" s="229"/>
      <c r="P24" s="229"/>
      <c r="Q24" s="229"/>
      <c r="R24" s="229"/>
    </row>
    <row r="25" spans="1:19" ht="23.25" customHeight="1">
      <c r="A25" s="166"/>
      <c r="B25" s="228"/>
      <c r="C25" s="176" t="s">
        <v>143</v>
      </c>
      <c r="D25" s="177">
        <v>26</v>
      </c>
      <c r="E25" s="177">
        <f>E26+E27</f>
        <v>66302.63</v>
      </c>
      <c r="F25" s="177">
        <v>0</v>
      </c>
      <c r="G25" s="178">
        <v>0</v>
      </c>
      <c r="H25" s="178">
        <v>0</v>
      </c>
      <c r="I25" s="178">
        <v>0</v>
      </c>
      <c r="J25" s="178">
        <v>0</v>
      </c>
      <c r="K25" s="178">
        <v>0</v>
      </c>
      <c r="L25" s="178">
        <v>0</v>
      </c>
      <c r="M25" s="229"/>
      <c r="N25" s="229"/>
      <c r="O25" s="229"/>
      <c r="P25" s="229">
        <v>26</v>
      </c>
      <c r="Q25" s="177"/>
      <c r="R25" s="229"/>
    </row>
    <row r="26" spans="1:19" ht="51" customHeight="1">
      <c r="A26" s="228"/>
      <c r="B26" s="228"/>
      <c r="C26" s="175" t="s">
        <v>94</v>
      </c>
      <c r="D26" s="179">
        <v>13</v>
      </c>
      <c r="E26" s="172">
        <v>42430</v>
      </c>
      <c r="F26" s="178"/>
      <c r="G26" s="178"/>
      <c r="H26" s="178"/>
      <c r="I26" s="178"/>
      <c r="J26" s="178"/>
      <c r="K26" s="178"/>
      <c r="L26" s="178"/>
      <c r="M26" s="229"/>
      <c r="N26" s="229"/>
      <c r="O26" s="229"/>
      <c r="P26" s="229"/>
      <c r="Q26" s="179"/>
      <c r="R26" s="229"/>
    </row>
    <row r="27" spans="1:19" ht="45" customHeight="1">
      <c r="A27" s="228"/>
      <c r="B27" s="228"/>
      <c r="C27" s="175" t="s">
        <v>95</v>
      </c>
      <c r="D27" s="179">
        <v>11</v>
      </c>
      <c r="E27" s="180">
        <v>23872.63</v>
      </c>
      <c r="F27" s="177"/>
      <c r="G27" s="177"/>
      <c r="H27" s="179">
        <v>855.24</v>
      </c>
      <c r="I27" s="179">
        <v>5157.28</v>
      </c>
      <c r="J27" s="179">
        <v>5157</v>
      </c>
      <c r="K27" s="179"/>
      <c r="L27" s="179">
        <v>17860.11</v>
      </c>
      <c r="M27" s="229"/>
      <c r="N27" s="229"/>
      <c r="O27" s="229"/>
      <c r="P27" s="227"/>
      <c r="Q27" s="181"/>
      <c r="R27" s="229"/>
      <c r="S27" s="79"/>
    </row>
    <row r="28" spans="1:19" ht="39" customHeight="1">
      <c r="A28" s="228"/>
      <c r="B28" s="228"/>
      <c r="C28" s="175" t="s">
        <v>96</v>
      </c>
      <c r="D28" s="179">
        <v>2</v>
      </c>
      <c r="E28" s="182"/>
      <c r="F28" s="177"/>
      <c r="G28" s="177"/>
      <c r="H28" s="179"/>
      <c r="I28" s="179"/>
      <c r="J28" s="179"/>
      <c r="K28" s="179"/>
      <c r="L28" s="179"/>
      <c r="M28" s="229"/>
      <c r="N28" s="229"/>
      <c r="O28" s="229"/>
      <c r="P28" s="229"/>
      <c r="Q28" s="179"/>
      <c r="R28" s="229"/>
    </row>
    <row r="29" spans="1:19" ht="24" customHeight="1">
      <c r="A29" s="166"/>
      <c r="B29" s="228"/>
      <c r="C29" s="176" t="s">
        <v>144</v>
      </c>
      <c r="D29" s="177">
        <v>11</v>
      </c>
      <c r="E29" s="183"/>
      <c r="F29" s="183"/>
      <c r="G29" s="183"/>
      <c r="H29" s="183">
        <v>0</v>
      </c>
      <c r="I29" s="183">
        <v>0</v>
      </c>
      <c r="J29" s="183">
        <v>0</v>
      </c>
      <c r="K29" s="183">
        <v>0</v>
      </c>
      <c r="L29" s="184">
        <v>11</v>
      </c>
      <c r="M29" s="229"/>
      <c r="N29" s="229"/>
      <c r="O29" s="229"/>
      <c r="P29" s="229"/>
      <c r="Q29" s="177">
        <f>11</f>
        <v>11</v>
      </c>
      <c r="R29" s="229"/>
    </row>
    <row r="30" spans="1:19" ht="24" customHeight="1">
      <c r="A30" s="166"/>
      <c r="B30" s="228"/>
      <c r="C30" s="185" t="s">
        <v>97</v>
      </c>
      <c r="D30" s="186">
        <v>1</v>
      </c>
      <c r="E30" s="178"/>
      <c r="F30" s="178"/>
      <c r="G30" s="187"/>
      <c r="H30" s="178"/>
      <c r="I30" s="178"/>
      <c r="J30" s="178"/>
      <c r="K30" s="187"/>
      <c r="L30" s="181">
        <v>1</v>
      </c>
      <c r="M30" s="229"/>
      <c r="N30" s="229"/>
      <c r="O30" s="229"/>
      <c r="P30" s="229"/>
      <c r="Q30" s="186">
        <v>1</v>
      </c>
      <c r="R30" s="229"/>
    </row>
    <row r="31" spans="1:19" ht="23.25" customHeight="1">
      <c r="A31" s="166"/>
      <c r="B31" s="228"/>
      <c r="C31" s="188" t="s">
        <v>98</v>
      </c>
      <c r="D31" s="186">
        <v>1</v>
      </c>
      <c r="E31" s="178"/>
      <c r="F31" s="178"/>
      <c r="G31" s="187"/>
      <c r="H31" s="178"/>
      <c r="I31" s="178"/>
      <c r="J31" s="178"/>
      <c r="K31" s="187"/>
      <c r="L31" s="181">
        <v>1</v>
      </c>
      <c r="M31" s="229"/>
      <c r="N31" s="229"/>
      <c r="O31" s="229"/>
      <c r="P31" s="229"/>
      <c r="Q31" s="186">
        <v>1</v>
      </c>
      <c r="R31" s="229"/>
    </row>
    <row r="32" spans="1:19" ht="20.25" customHeight="1">
      <c r="A32" s="166"/>
      <c r="B32" s="228"/>
      <c r="C32" s="189" t="s">
        <v>99</v>
      </c>
      <c r="D32" s="186">
        <v>1</v>
      </c>
      <c r="E32" s="178"/>
      <c r="F32" s="178"/>
      <c r="G32" s="187"/>
      <c r="H32" s="178"/>
      <c r="I32" s="178"/>
      <c r="J32" s="178"/>
      <c r="K32" s="187"/>
      <c r="L32" s="181">
        <v>1</v>
      </c>
      <c r="M32" s="229"/>
      <c r="N32" s="229"/>
      <c r="O32" s="229"/>
      <c r="P32" s="229"/>
      <c r="Q32" s="186">
        <v>1</v>
      </c>
      <c r="R32" s="229"/>
    </row>
    <row r="33" spans="1:18" ht="21.75" customHeight="1">
      <c r="A33" s="166"/>
      <c r="B33" s="228"/>
      <c r="C33" s="189" t="s">
        <v>100</v>
      </c>
      <c r="D33" s="186">
        <v>1</v>
      </c>
      <c r="E33" s="178"/>
      <c r="F33" s="178"/>
      <c r="G33" s="187"/>
      <c r="H33" s="178"/>
      <c r="I33" s="178"/>
      <c r="J33" s="178"/>
      <c r="K33" s="187"/>
      <c r="L33" s="181">
        <v>1</v>
      </c>
      <c r="M33" s="229"/>
      <c r="N33" s="229"/>
      <c r="O33" s="229"/>
      <c r="P33" s="229"/>
      <c r="Q33" s="186">
        <v>1</v>
      </c>
      <c r="R33" s="229"/>
    </row>
    <row r="34" spans="1:18" ht="20.25" customHeight="1">
      <c r="A34" s="166"/>
      <c r="B34" s="228"/>
      <c r="C34" s="190" t="s">
        <v>101</v>
      </c>
      <c r="D34" s="186">
        <v>1</v>
      </c>
      <c r="E34" s="178"/>
      <c r="F34" s="178"/>
      <c r="G34" s="187"/>
      <c r="H34" s="178"/>
      <c r="I34" s="178"/>
      <c r="J34" s="178"/>
      <c r="K34" s="187"/>
      <c r="L34" s="181">
        <v>1</v>
      </c>
      <c r="M34" s="229"/>
      <c r="N34" s="229"/>
      <c r="O34" s="229"/>
      <c r="P34" s="229"/>
      <c r="Q34" s="186">
        <v>1</v>
      </c>
      <c r="R34" s="229"/>
    </row>
    <row r="35" spans="1:18" ht="20.25" customHeight="1">
      <c r="A35" s="166"/>
      <c r="B35" s="228"/>
      <c r="C35" s="189" t="s">
        <v>102</v>
      </c>
      <c r="D35" s="186">
        <v>1</v>
      </c>
      <c r="E35" s="178"/>
      <c r="F35" s="178"/>
      <c r="G35" s="187"/>
      <c r="H35" s="178"/>
      <c r="I35" s="178"/>
      <c r="J35" s="178"/>
      <c r="K35" s="187"/>
      <c r="L35" s="181">
        <v>1</v>
      </c>
      <c r="M35" s="229"/>
      <c r="N35" s="229"/>
      <c r="O35" s="229"/>
      <c r="P35" s="229"/>
      <c r="Q35" s="186">
        <v>1</v>
      </c>
      <c r="R35" s="229"/>
    </row>
    <row r="36" spans="1:18" ht="22.5" customHeight="1">
      <c r="A36" s="166"/>
      <c r="B36" s="228"/>
      <c r="C36" s="189" t="s">
        <v>103</v>
      </c>
      <c r="D36" s="186">
        <v>1</v>
      </c>
      <c r="E36" s="178"/>
      <c r="F36" s="178"/>
      <c r="G36" s="187"/>
      <c r="H36" s="178"/>
      <c r="I36" s="178"/>
      <c r="J36" s="178"/>
      <c r="K36" s="187"/>
      <c r="L36" s="181">
        <v>1</v>
      </c>
      <c r="M36" s="229"/>
      <c r="N36" s="229"/>
      <c r="O36" s="229"/>
      <c r="P36" s="229"/>
      <c r="Q36" s="186">
        <v>1</v>
      </c>
      <c r="R36" s="229"/>
    </row>
    <row r="37" spans="1:18" ht="21.75" customHeight="1">
      <c r="A37" s="166"/>
      <c r="B37" s="228"/>
      <c r="C37" s="189" t="s">
        <v>104</v>
      </c>
      <c r="D37" s="186">
        <v>1</v>
      </c>
      <c r="E37" s="178"/>
      <c r="F37" s="178"/>
      <c r="G37" s="187"/>
      <c r="H37" s="178"/>
      <c r="I37" s="178"/>
      <c r="J37" s="178"/>
      <c r="K37" s="187"/>
      <c r="L37" s="181">
        <v>1</v>
      </c>
      <c r="M37" s="229"/>
      <c r="N37" s="229"/>
      <c r="O37" s="229"/>
      <c r="P37" s="229"/>
      <c r="Q37" s="186">
        <v>1</v>
      </c>
      <c r="R37" s="229"/>
    </row>
    <row r="38" spans="1:18" ht="21" customHeight="1">
      <c r="A38" s="166"/>
      <c r="B38" s="228"/>
      <c r="C38" s="191" t="s">
        <v>105</v>
      </c>
      <c r="D38" s="186">
        <v>1</v>
      </c>
      <c r="E38" s="178"/>
      <c r="F38" s="178"/>
      <c r="G38" s="187"/>
      <c r="H38" s="178"/>
      <c r="I38" s="178"/>
      <c r="J38" s="178"/>
      <c r="K38" s="187"/>
      <c r="L38" s="181">
        <v>1</v>
      </c>
      <c r="M38" s="229"/>
      <c r="N38" s="229"/>
      <c r="O38" s="229"/>
      <c r="P38" s="229"/>
      <c r="Q38" s="186">
        <v>1</v>
      </c>
      <c r="R38" s="229"/>
    </row>
    <row r="39" spans="1:18" ht="21.75" customHeight="1">
      <c r="A39" s="166"/>
      <c r="B39" s="228"/>
      <c r="C39" s="189" t="s">
        <v>106</v>
      </c>
      <c r="D39" s="186">
        <v>1</v>
      </c>
      <c r="E39" s="178"/>
      <c r="F39" s="178"/>
      <c r="G39" s="187"/>
      <c r="H39" s="178"/>
      <c r="I39" s="178"/>
      <c r="J39" s="178"/>
      <c r="K39" s="187"/>
      <c r="L39" s="181">
        <v>1</v>
      </c>
      <c r="M39" s="229"/>
      <c r="N39" s="229"/>
      <c r="O39" s="229"/>
      <c r="P39" s="229"/>
      <c r="Q39" s="186">
        <v>1</v>
      </c>
      <c r="R39" s="229"/>
    </row>
    <row r="40" spans="1:18" ht="21" customHeight="1">
      <c r="A40" s="166"/>
      <c r="B40" s="228"/>
      <c r="C40" s="188" t="s">
        <v>107</v>
      </c>
      <c r="D40" s="186">
        <v>1</v>
      </c>
      <c r="E40" s="178"/>
      <c r="F40" s="178"/>
      <c r="G40" s="187"/>
      <c r="H40" s="178"/>
      <c r="I40" s="178"/>
      <c r="J40" s="178"/>
      <c r="K40" s="187"/>
      <c r="L40" s="181">
        <v>1</v>
      </c>
      <c r="M40" s="229"/>
      <c r="N40" s="229"/>
      <c r="O40" s="229"/>
      <c r="P40" s="229"/>
      <c r="Q40" s="186">
        <v>1</v>
      </c>
      <c r="R40" s="229"/>
    </row>
    <row r="41" spans="1:18" ht="27" customHeight="1">
      <c r="A41" s="166"/>
      <c r="B41" s="228"/>
      <c r="C41" s="176" t="s">
        <v>148</v>
      </c>
      <c r="D41" s="177">
        <f>P41</f>
        <v>3958</v>
      </c>
      <c r="E41" s="178">
        <v>0</v>
      </c>
      <c r="F41" s="178">
        <v>0</v>
      </c>
      <c r="G41" s="178"/>
      <c r="H41" s="178"/>
      <c r="I41" s="178">
        <v>0</v>
      </c>
      <c r="J41" s="178">
        <v>0</v>
      </c>
      <c r="K41" s="177">
        <v>3475</v>
      </c>
      <c r="L41" s="178"/>
      <c r="M41" s="229"/>
      <c r="N41" s="229"/>
      <c r="O41" s="229"/>
      <c r="P41" s="58">
        <v>3958</v>
      </c>
      <c r="Q41" s="181"/>
      <c r="R41" s="229"/>
    </row>
    <row r="42" spans="1:18" ht="25.5" customHeight="1">
      <c r="A42" s="354">
        <v>3</v>
      </c>
      <c r="B42" s="355"/>
      <c r="C42" s="582" t="s">
        <v>127</v>
      </c>
      <c r="D42" s="360">
        <f>D44+D47+D59</f>
        <v>500</v>
      </c>
      <c r="E42" s="361">
        <f>E43</f>
        <v>16388</v>
      </c>
      <c r="F42" s="361">
        <v>0</v>
      </c>
      <c r="G42" s="361">
        <f>G43</f>
        <v>15190</v>
      </c>
      <c r="H42" s="361">
        <f>H43</f>
        <v>500</v>
      </c>
      <c r="I42" s="361">
        <v>0</v>
      </c>
      <c r="J42" s="361">
        <f>J43</f>
        <v>698</v>
      </c>
      <c r="K42" s="360">
        <v>3475</v>
      </c>
      <c r="L42" s="362"/>
      <c r="M42" s="357"/>
      <c r="N42" s="357"/>
      <c r="O42" s="357"/>
      <c r="P42" s="357"/>
      <c r="Q42" s="360">
        <f>Q44+Q47+Q59</f>
        <v>500</v>
      </c>
      <c r="R42" s="229"/>
    </row>
    <row r="43" spans="1:18" ht="19.5" customHeight="1">
      <c r="A43" s="228"/>
      <c r="B43" s="228"/>
      <c r="C43" s="192" t="s">
        <v>23</v>
      </c>
      <c r="D43" s="193"/>
      <c r="E43" s="230">
        <f>G43+H43+J43</f>
        <v>16388</v>
      </c>
      <c r="F43" s="230"/>
      <c r="G43" s="194">
        <v>15190</v>
      </c>
      <c r="H43" s="230">
        <v>500</v>
      </c>
      <c r="I43" s="230">
        <v>247</v>
      </c>
      <c r="J43" s="230">
        <v>698</v>
      </c>
      <c r="K43" s="230"/>
      <c r="L43" s="230"/>
      <c r="M43" s="229"/>
      <c r="N43" s="229"/>
      <c r="O43" s="229"/>
      <c r="P43" s="229"/>
      <c r="Q43" s="229"/>
      <c r="R43" s="229"/>
    </row>
    <row r="44" spans="1:18" ht="22.5" customHeight="1">
      <c r="A44" s="228"/>
      <c r="B44" s="228"/>
      <c r="C44" s="195" t="s">
        <v>24</v>
      </c>
      <c r="D44" s="58">
        <f>D45+D46</f>
        <v>9</v>
      </c>
      <c r="E44" s="230"/>
      <c r="F44" s="230"/>
      <c r="G44" s="194"/>
      <c r="H44" s="230"/>
      <c r="I44" s="230"/>
      <c r="J44" s="230"/>
      <c r="K44" s="230"/>
      <c r="L44" s="230"/>
      <c r="M44" s="229"/>
      <c r="N44" s="229"/>
      <c r="O44" s="229"/>
      <c r="P44" s="229"/>
      <c r="Q44" s="58">
        <f>Q45+Q46</f>
        <v>9</v>
      </c>
      <c r="R44" s="229"/>
    </row>
    <row r="45" spans="1:18" ht="18.75" customHeight="1">
      <c r="A45" s="228"/>
      <c r="B45" s="228"/>
      <c r="C45" s="196" t="s">
        <v>128</v>
      </c>
      <c r="D45" s="197">
        <v>5</v>
      </c>
      <c r="E45" s="37"/>
      <c r="F45" s="230"/>
      <c r="G45" s="194"/>
      <c r="H45" s="230"/>
      <c r="I45" s="230"/>
      <c r="J45" s="230"/>
      <c r="K45" s="230"/>
      <c r="L45" s="230"/>
      <c r="M45" s="229"/>
      <c r="N45" s="229"/>
      <c r="O45" s="229"/>
      <c r="P45" s="229"/>
      <c r="Q45" s="197">
        <v>5</v>
      </c>
      <c r="R45" s="229"/>
    </row>
    <row r="46" spans="1:18" ht="20.25" customHeight="1">
      <c r="A46" s="228"/>
      <c r="B46" s="228"/>
      <c r="C46" s="196" t="s">
        <v>129</v>
      </c>
      <c r="D46" s="227">
        <v>4</v>
      </c>
      <c r="E46" s="37"/>
      <c r="F46" s="227">
        <v>0</v>
      </c>
      <c r="G46" s="161">
        <v>0</v>
      </c>
      <c r="H46" s="227">
        <v>0</v>
      </c>
      <c r="I46" s="227">
        <v>0</v>
      </c>
      <c r="J46" s="227">
        <v>0</v>
      </c>
      <c r="K46" s="227">
        <v>0</v>
      </c>
      <c r="L46" s="227">
        <v>0</v>
      </c>
      <c r="M46" s="229"/>
      <c r="N46" s="229"/>
      <c r="O46" s="229"/>
      <c r="P46" s="229"/>
      <c r="Q46" s="227">
        <v>4</v>
      </c>
      <c r="R46" s="229"/>
    </row>
    <row r="47" spans="1:18" ht="22.5" customHeight="1">
      <c r="A47" s="228"/>
      <c r="B47" s="228"/>
      <c r="C47" s="195" t="s">
        <v>85</v>
      </c>
      <c r="D47" s="229">
        <f>D48+D50</f>
        <v>9</v>
      </c>
      <c r="E47" s="37"/>
      <c r="F47" s="227"/>
      <c r="G47" s="161"/>
      <c r="H47" s="227"/>
      <c r="I47" s="227"/>
      <c r="J47" s="227"/>
      <c r="K47" s="227"/>
      <c r="L47" s="227"/>
      <c r="M47" s="229"/>
      <c r="N47" s="229"/>
      <c r="O47" s="229"/>
      <c r="P47" s="229"/>
      <c r="Q47" s="229">
        <f>Q48+Q50</f>
        <v>9</v>
      </c>
      <c r="R47" s="229"/>
    </row>
    <row r="48" spans="1:18" ht="23.25" customHeight="1">
      <c r="A48" s="228"/>
      <c r="B48" s="228"/>
      <c r="C48" s="70" t="s">
        <v>130</v>
      </c>
      <c r="D48" s="198">
        <v>1</v>
      </c>
      <c r="E48" s="199"/>
      <c r="F48" s="200"/>
      <c r="G48" s="201"/>
      <c r="H48" s="202"/>
      <c r="I48" s="202"/>
      <c r="J48" s="202"/>
      <c r="K48" s="202"/>
      <c r="L48" s="202"/>
      <c r="M48" s="229"/>
      <c r="N48" s="229"/>
      <c r="O48" s="229"/>
      <c r="P48" s="229"/>
      <c r="Q48" s="200">
        <v>1</v>
      </c>
      <c r="R48" s="229"/>
    </row>
    <row r="49" spans="1:19" ht="24" customHeight="1">
      <c r="A49" s="228"/>
      <c r="B49" s="228"/>
      <c r="C49" s="155" t="s">
        <v>131</v>
      </c>
      <c r="D49" s="202">
        <v>1</v>
      </c>
      <c r="E49" s="199"/>
      <c r="F49" s="200"/>
      <c r="G49" s="203"/>
      <c r="H49" s="202"/>
      <c r="I49" s="202"/>
      <c r="J49" s="202"/>
      <c r="K49" s="202"/>
      <c r="L49" s="202"/>
      <c r="M49" s="229"/>
      <c r="N49" s="229"/>
      <c r="O49" s="229"/>
      <c r="P49" s="229"/>
      <c r="Q49" s="202">
        <v>1</v>
      </c>
      <c r="R49" s="229"/>
    </row>
    <row r="50" spans="1:19" ht="27" customHeight="1">
      <c r="A50" s="228"/>
      <c r="B50" s="228"/>
      <c r="C50" s="70" t="s">
        <v>132</v>
      </c>
      <c r="D50" s="198">
        <v>8</v>
      </c>
      <c r="E50" s="204">
        <v>0</v>
      </c>
      <c r="F50" s="204">
        <v>0</v>
      </c>
      <c r="G50" s="205"/>
      <c r="H50" s="204">
        <v>0</v>
      </c>
      <c r="I50" s="204">
        <v>0</v>
      </c>
      <c r="J50" s="204">
        <v>0</v>
      </c>
      <c r="K50" s="204">
        <v>0</v>
      </c>
      <c r="L50" s="204">
        <v>0</v>
      </c>
      <c r="M50" s="229"/>
      <c r="N50" s="229"/>
      <c r="O50" s="229"/>
      <c r="P50" s="229"/>
      <c r="Q50" s="200">
        <v>8</v>
      </c>
      <c r="R50" s="229"/>
    </row>
    <row r="51" spans="1:19" ht="27.75" customHeight="1">
      <c r="A51" s="228"/>
      <c r="B51" s="228"/>
      <c r="C51" s="156" t="s">
        <v>133</v>
      </c>
      <c r="D51" s="202">
        <v>1</v>
      </c>
      <c r="E51" s="204"/>
      <c r="F51" s="204"/>
      <c r="G51" s="203"/>
      <c r="H51" s="204"/>
      <c r="I51" s="204"/>
      <c r="J51" s="204"/>
      <c r="K51" s="203"/>
      <c r="L51" s="204"/>
      <c r="M51" s="229"/>
      <c r="N51" s="229"/>
      <c r="O51" s="229"/>
      <c r="P51" s="229"/>
      <c r="Q51" s="202">
        <v>1</v>
      </c>
      <c r="R51" s="229"/>
      <c r="S51" s="6"/>
    </row>
    <row r="52" spans="1:19" ht="56.25" customHeight="1">
      <c r="A52" s="228"/>
      <c r="B52" s="228"/>
      <c r="C52" s="157" t="s">
        <v>139</v>
      </c>
      <c r="D52" s="202">
        <v>1</v>
      </c>
      <c r="E52" s="204"/>
      <c r="F52" s="204"/>
      <c r="G52" s="203"/>
      <c r="H52" s="204"/>
      <c r="I52" s="204"/>
      <c r="J52" s="204"/>
      <c r="K52" s="203"/>
      <c r="L52" s="204"/>
      <c r="M52" s="229"/>
      <c r="N52" s="229"/>
      <c r="O52" s="229"/>
      <c r="P52" s="229"/>
      <c r="Q52" s="202">
        <v>1</v>
      </c>
      <c r="R52" s="229"/>
      <c r="S52" s="6"/>
    </row>
    <row r="53" spans="1:19" ht="63.75" customHeight="1">
      <c r="A53" s="228"/>
      <c r="B53" s="228"/>
      <c r="C53" s="158" t="s">
        <v>140</v>
      </c>
      <c r="D53" s="202">
        <v>1</v>
      </c>
      <c r="E53" s="204"/>
      <c r="F53" s="204"/>
      <c r="G53" s="203"/>
      <c r="H53" s="204"/>
      <c r="I53" s="204"/>
      <c r="J53" s="204"/>
      <c r="K53" s="203"/>
      <c r="L53" s="204"/>
      <c r="M53" s="229"/>
      <c r="N53" s="229"/>
      <c r="O53" s="229"/>
      <c r="P53" s="229"/>
      <c r="Q53" s="202">
        <v>1</v>
      </c>
      <c r="R53" s="229"/>
      <c r="S53" s="6"/>
    </row>
    <row r="54" spans="1:19" ht="42.75" customHeight="1">
      <c r="A54" s="228"/>
      <c r="B54" s="228"/>
      <c r="C54" s="159" t="s">
        <v>134</v>
      </c>
      <c r="D54" s="202">
        <v>1</v>
      </c>
      <c r="E54" s="204"/>
      <c r="F54" s="204"/>
      <c r="G54" s="203"/>
      <c r="H54" s="204"/>
      <c r="I54" s="204"/>
      <c r="J54" s="204"/>
      <c r="K54" s="203"/>
      <c r="L54" s="204"/>
      <c r="M54" s="229"/>
      <c r="N54" s="229"/>
      <c r="O54" s="229"/>
      <c r="P54" s="229"/>
      <c r="Q54" s="202">
        <v>1</v>
      </c>
      <c r="R54" s="229"/>
      <c r="S54" s="6"/>
    </row>
    <row r="55" spans="1:19" ht="36.75" customHeight="1">
      <c r="A55" s="228"/>
      <c r="B55" s="228"/>
      <c r="C55" s="160" t="s">
        <v>135</v>
      </c>
      <c r="D55" s="202">
        <v>1</v>
      </c>
      <c r="E55" s="204"/>
      <c r="F55" s="204"/>
      <c r="G55" s="203"/>
      <c r="H55" s="204"/>
      <c r="I55" s="204"/>
      <c r="J55" s="204"/>
      <c r="K55" s="203"/>
      <c r="L55" s="204"/>
      <c r="M55" s="229"/>
      <c r="N55" s="229"/>
      <c r="O55" s="229"/>
      <c r="P55" s="229"/>
      <c r="Q55" s="202">
        <v>1</v>
      </c>
      <c r="R55" s="229"/>
      <c r="S55" s="6"/>
    </row>
    <row r="56" spans="1:19" ht="34.5" customHeight="1">
      <c r="A56" s="228"/>
      <c r="B56" s="228"/>
      <c r="C56" s="160" t="s">
        <v>136</v>
      </c>
      <c r="D56" s="202">
        <v>1</v>
      </c>
      <c r="E56" s="204"/>
      <c r="F56" s="204"/>
      <c r="G56" s="203"/>
      <c r="H56" s="204"/>
      <c r="I56" s="204"/>
      <c r="J56" s="204"/>
      <c r="K56" s="203"/>
      <c r="L56" s="204"/>
      <c r="M56" s="229"/>
      <c r="N56" s="229"/>
      <c r="O56" s="229"/>
      <c r="P56" s="229"/>
      <c r="Q56" s="202">
        <v>1</v>
      </c>
      <c r="R56" s="229"/>
      <c r="S56" s="6"/>
    </row>
    <row r="57" spans="1:19" ht="36" customHeight="1">
      <c r="A57" s="228"/>
      <c r="B57" s="228"/>
      <c r="C57" s="160" t="s">
        <v>137</v>
      </c>
      <c r="D57" s="202">
        <v>1</v>
      </c>
      <c r="E57" s="204"/>
      <c r="F57" s="204"/>
      <c r="G57" s="203"/>
      <c r="H57" s="204"/>
      <c r="I57" s="204"/>
      <c r="J57" s="204"/>
      <c r="K57" s="203"/>
      <c r="L57" s="204"/>
      <c r="M57" s="229"/>
      <c r="N57" s="229"/>
      <c r="O57" s="229"/>
      <c r="P57" s="229"/>
      <c r="Q57" s="202">
        <v>1</v>
      </c>
      <c r="R57" s="229"/>
    </row>
    <row r="58" spans="1:19" ht="30.75" customHeight="1">
      <c r="A58" s="228"/>
      <c r="B58" s="228"/>
      <c r="C58" s="206" t="s">
        <v>138</v>
      </c>
      <c r="D58" s="202">
        <v>1</v>
      </c>
      <c r="E58" s="204"/>
      <c r="F58" s="204"/>
      <c r="G58" s="203"/>
      <c r="H58" s="204"/>
      <c r="I58" s="204"/>
      <c r="J58" s="204"/>
      <c r="K58" s="203"/>
      <c r="L58" s="204"/>
      <c r="M58" s="229"/>
      <c r="N58" s="229"/>
      <c r="O58" s="229"/>
      <c r="P58" s="229"/>
      <c r="Q58" s="202">
        <v>1</v>
      </c>
      <c r="R58" s="229"/>
    </row>
    <row r="59" spans="1:19" ht="31.5" customHeight="1">
      <c r="A59" s="228"/>
      <c r="B59" s="228"/>
      <c r="C59" s="226" t="s">
        <v>26</v>
      </c>
      <c r="D59" s="202">
        <v>482</v>
      </c>
      <c r="E59" s="204">
        <v>0</v>
      </c>
      <c r="F59" s="204">
        <v>0</v>
      </c>
      <c r="G59" s="205"/>
      <c r="H59" s="204"/>
      <c r="I59" s="204">
        <v>0</v>
      </c>
      <c r="J59" s="204">
        <v>0</v>
      </c>
      <c r="K59" s="202"/>
      <c r="L59" s="204"/>
      <c r="M59" s="227"/>
      <c r="N59" s="227"/>
      <c r="O59" s="227"/>
      <c r="P59" s="227"/>
      <c r="Q59" s="202">
        <f>D59</f>
        <v>482</v>
      </c>
      <c r="R59" s="229"/>
    </row>
    <row r="60" spans="1:19" ht="37.5" customHeight="1">
      <c r="A60" s="354">
        <v>4</v>
      </c>
      <c r="B60" s="347" t="s">
        <v>77</v>
      </c>
      <c r="C60" s="582" t="s">
        <v>76</v>
      </c>
      <c r="D60" s="353">
        <f>D61+D62+D63+D64</f>
        <v>145</v>
      </c>
      <c r="E60" s="468">
        <f t="shared" ref="E60:Q60" si="0">E61+E62+E63+E64</f>
        <v>8078</v>
      </c>
      <c r="F60" s="468">
        <f t="shared" si="0"/>
        <v>0</v>
      </c>
      <c r="G60" s="468">
        <f t="shared" si="0"/>
        <v>0</v>
      </c>
      <c r="H60" s="468">
        <f t="shared" si="0"/>
        <v>0</v>
      </c>
      <c r="I60" s="468">
        <f t="shared" si="0"/>
        <v>0</v>
      </c>
      <c r="J60" s="468">
        <f t="shared" si="0"/>
        <v>0</v>
      </c>
      <c r="K60" s="468">
        <f t="shared" si="0"/>
        <v>0</v>
      </c>
      <c r="L60" s="468">
        <f t="shared" si="0"/>
        <v>0</v>
      </c>
      <c r="M60" s="468">
        <f t="shared" si="0"/>
        <v>0</v>
      </c>
      <c r="N60" s="468">
        <f t="shared" si="0"/>
        <v>0</v>
      </c>
      <c r="O60" s="468">
        <f t="shared" si="0"/>
        <v>0</v>
      </c>
      <c r="P60" s="468">
        <f t="shared" si="0"/>
        <v>0</v>
      </c>
      <c r="Q60" s="468">
        <f t="shared" si="0"/>
        <v>145</v>
      </c>
      <c r="R60" s="229"/>
    </row>
    <row r="61" spans="1:19" ht="21.75" customHeight="1">
      <c r="A61" s="21"/>
      <c r="B61" s="226" t="s">
        <v>23</v>
      </c>
      <c r="C61" s="226" t="s">
        <v>23</v>
      </c>
      <c r="D61" s="227">
        <v>1</v>
      </c>
      <c r="E61" s="227">
        <v>8078</v>
      </c>
      <c r="F61" s="227"/>
      <c r="G61" s="227"/>
      <c r="H61" s="35"/>
      <c r="I61" s="35"/>
      <c r="J61" s="35"/>
      <c r="K61" s="35"/>
      <c r="L61" s="35"/>
      <c r="M61" s="35"/>
      <c r="N61" s="35"/>
      <c r="O61" s="35"/>
      <c r="P61" s="35"/>
      <c r="Q61" s="227">
        <v>1</v>
      </c>
      <c r="R61" s="229"/>
    </row>
    <row r="62" spans="1:19" ht="22.5" customHeight="1">
      <c r="A62" s="226"/>
      <c r="B62" s="226" t="s">
        <v>24</v>
      </c>
      <c r="C62" s="226" t="s">
        <v>255</v>
      </c>
      <c r="D62" s="227">
        <v>1</v>
      </c>
      <c r="E62" s="227"/>
      <c r="F62" s="227"/>
      <c r="G62" s="227"/>
      <c r="H62" s="35"/>
      <c r="I62" s="35"/>
      <c r="J62" s="35"/>
      <c r="K62" s="35"/>
      <c r="L62" s="35"/>
      <c r="M62" s="35"/>
      <c r="N62" s="35"/>
      <c r="O62" s="35"/>
      <c r="P62" s="35"/>
      <c r="Q62" s="227">
        <v>1</v>
      </c>
      <c r="R62" s="229"/>
    </row>
    <row r="63" spans="1:19" ht="21" customHeight="1">
      <c r="A63" s="226"/>
      <c r="B63" s="226" t="s">
        <v>26</v>
      </c>
      <c r="C63" s="469" t="s">
        <v>391</v>
      </c>
      <c r="D63" s="227">
        <v>1</v>
      </c>
      <c r="E63" s="227">
        <v>0</v>
      </c>
      <c r="F63" s="227"/>
      <c r="G63" s="227"/>
      <c r="H63" s="35"/>
      <c r="I63" s="35"/>
      <c r="J63" s="35"/>
      <c r="K63" s="35"/>
      <c r="L63" s="35"/>
      <c r="M63" s="35"/>
      <c r="N63" s="35"/>
      <c r="O63" s="35"/>
      <c r="P63" s="35"/>
      <c r="Q63" s="202">
        <v>1</v>
      </c>
      <c r="R63" s="229"/>
    </row>
    <row r="64" spans="1:19" ht="27" customHeight="1">
      <c r="A64" s="226"/>
      <c r="B64" s="226" t="s">
        <v>26</v>
      </c>
      <c r="C64" s="226" t="s">
        <v>26</v>
      </c>
      <c r="D64" s="227">
        <v>142</v>
      </c>
      <c r="E64" s="227">
        <v>0</v>
      </c>
      <c r="F64" s="227"/>
      <c r="G64" s="227"/>
      <c r="H64" s="35"/>
      <c r="I64" s="35"/>
      <c r="J64" s="35"/>
      <c r="K64" s="35"/>
      <c r="L64" s="35"/>
      <c r="M64" s="35"/>
      <c r="N64" s="35"/>
      <c r="O64" s="35"/>
      <c r="P64" s="35"/>
      <c r="Q64" s="202">
        <v>142</v>
      </c>
      <c r="R64" s="229"/>
    </row>
    <row r="65" spans="1:18" ht="26.25" customHeight="1">
      <c r="A65" s="347">
        <v>5</v>
      </c>
      <c r="B65" s="333"/>
      <c r="C65" s="592" t="s">
        <v>88</v>
      </c>
      <c r="D65" s="334">
        <f>D67+D68+D69</f>
        <v>238</v>
      </c>
      <c r="E65" s="334">
        <f t="shared" ref="E65:Q65" si="1">E67+E68+E69</f>
        <v>2180</v>
      </c>
      <c r="F65" s="334">
        <f t="shared" si="1"/>
        <v>0</v>
      </c>
      <c r="G65" s="334">
        <f t="shared" si="1"/>
        <v>0</v>
      </c>
      <c r="H65" s="334">
        <f t="shared" si="1"/>
        <v>0</v>
      </c>
      <c r="I65" s="334">
        <f t="shared" si="1"/>
        <v>0</v>
      </c>
      <c r="J65" s="334">
        <f t="shared" si="1"/>
        <v>0</v>
      </c>
      <c r="K65" s="334">
        <f t="shared" si="1"/>
        <v>0</v>
      </c>
      <c r="L65" s="334">
        <f t="shared" si="1"/>
        <v>0</v>
      </c>
      <c r="M65" s="334">
        <f t="shared" si="1"/>
        <v>0</v>
      </c>
      <c r="N65" s="334">
        <f t="shared" si="1"/>
        <v>0</v>
      </c>
      <c r="O65" s="334">
        <f t="shared" si="1"/>
        <v>0</v>
      </c>
      <c r="P65" s="334">
        <f t="shared" si="1"/>
        <v>0</v>
      </c>
      <c r="Q65" s="334">
        <f t="shared" si="1"/>
        <v>238</v>
      </c>
      <c r="R65" s="229"/>
    </row>
    <row r="66" spans="1:18" ht="19.5" customHeight="1">
      <c r="A66" s="226"/>
      <c r="B66" s="673" t="s">
        <v>149</v>
      </c>
      <c r="C66" s="673"/>
      <c r="D66" s="227">
        <v>0</v>
      </c>
      <c r="E66" s="227">
        <v>0</v>
      </c>
      <c r="F66" s="227">
        <v>0</v>
      </c>
      <c r="G66" s="227">
        <v>0</v>
      </c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29"/>
    </row>
    <row r="67" spans="1:18" ht="48.75" customHeight="1">
      <c r="A67" s="226"/>
      <c r="B67" s="680" t="s">
        <v>150</v>
      </c>
      <c r="C67" s="673"/>
      <c r="D67" s="227">
        <v>1</v>
      </c>
      <c r="E67" s="227">
        <v>2180</v>
      </c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>
        <v>1</v>
      </c>
      <c r="R67" s="229"/>
    </row>
    <row r="68" spans="1:18" ht="24.75" customHeight="1">
      <c r="A68" s="226"/>
      <c r="B68" s="673" t="s">
        <v>151</v>
      </c>
      <c r="C68" s="673"/>
      <c r="D68" s="227">
        <v>1</v>
      </c>
      <c r="E68" s="227">
        <v>0</v>
      </c>
      <c r="F68" s="227">
        <v>0</v>
      </c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>
        <v>1</v>
      </c>
      <c r="R68" s="229"/>
    </row>
    <row r="69" spans="1:18" ht="23.25" customHeight="1" thickBot="1">
      <c r="A69" s="226"/>
      <c r="B69" s="673" t="s">
        <v>145</v>
      </c>
      <c r="C69" s="673"/>
      <c r="D69" s="424">
        <v>236</v>
      </c>
      <c r="E69" s="227">
        <v>0</v>
      </c>
      <c r="F69" s="227">
        <v>0</v>
      </c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>
        <f>D69</f>
        <v>236</v>
      </c>
      <c r="R69" s="229"/>
    </row>
    <row r="70" spans="1:18" ht="25.5" customHeight="1">
      <c r="A70" s="332">
        <v>6</v>
      </c>
      <c r="B70" s="333"/>
      <c r="C70" s="592" t="s">
        <v>207</v>
      </c>
      <c r="D70" s="358">
        <f>D71+D72+D73+D77</f>
        <v>257</v>
      </c>
      <c r="E70" s="358">
        <f>E71+E72+E73+E77</f>
        <v>65908</v>
      </c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8">
        <f t="shared" ref="Q70" si="2">Q71+Q72+Q73+Q77</f>
        <v>257</v>
      </c>
      <c r="R70" s="229"/>
    </row>
    <row r="71" spans="1:18" ht="25" customHeight="1">
      <c r="A71" s="35"/>
      <c r="B71" s="35"/>
      <c r="C71" s="226" t="s">
        <v>23</v>
      </c>
      <c r="D71" s="227">
        <v>1</v>
      </c>
      <c r="E71" s="227">
        <v>50000</v>
      </c>
      <c r="F71" s="227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>
        <v>1</v>
      </c>
      <c r="R71" s="229"/>
    </row>
    <row r="72" spans="1:18" ht="24.5" customHeight="1">
      <c r="A72" s="35"/>
      <c r="B72" s="35"/>
      <c r="C72" s="226" t="s">
        <v>24</v>
      </c>
      <c r="D72" s="72">
        <v>1</v>
      </c>
      <c r="E72" s="227">
        <v>15908</v>
      </c>
      <c r="F72" s="227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>
        <v>1</v>
      </c>
      <c r="R72" s="229"/>
    </row>
    <row r="73" spans="1:18" ht="24" customHeight="1">
      <c r="A73" s="35"/>
      <c r="B73" s="35"/>
      <c r="C73" s="70" t="s">
        <v>25</v>
      </c>
      <c r="D73" s="150">
        <v>3</v>
      </c>
      <c r="E73" s="150">
        <v>0</v>
      </c>
      <c r="F73" s="150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>
        <v>3</v>
      </c>
      <c r="R73" s="229"/>
    </row>
    <row r="74" spans="1:18" ht="25.5" customHeight="1">
      <c r="A74" s="35"/>
      <c r="B74" s="35"/>
      <c r="C74" s="226" t="s">
        <v>89</v>
      </c>
      <c r="D74" s="227">
        <v>1</v>
      </c>
      <c r="E74" s="227"/>
      <c r="F74" s="227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>
        <v>1</v>
      </c>
      <c r="R74" s="229"/>
    </row>
    <row r="75" spans="1:18" ht="26" customHeight="1">
      <c r="A75" s="35"/>
      <c r="B75" s="35"/>
      <c r="C75" s="226" t="s">
        <v>90</v>
      </c>
      <c r="D75" s="227">
        <v>1</v>
      </c>
      <c r="E75" s="227"/>
      <c r="F75" s="227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>
        <v>1</v>
      </c>
      <c r="R75" s="229"/>
    </row>
    <row r="76" spans="1:18" ht="23.5" customHeight="1">
      <c r="A76" s="35"/>
      <c r="B76" s="35"/>
      <c r="C76" s="226" t="s">
        <v>91</v>
      </c>
      <c r="D76" s="227">
        <v>1</v>
      </c>
      <c r="E76" s="227"/>
      <c r="F76" s="227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>
        <v>1</v>
      </c>
      <c r="R76" s="229"/>
    </row>
    <row r="77" spans="1:18" ht="29" customHeight="1">
      <c r="A77" s="35"/>
      <c r="B77" s="35"/>
      <c r="C77" s="226" t="s">
        <v>26</v>
      </c>
      <c r="D77" s="227">
        <v>252</v>
      </c>
      <c r="E77" s="227"/>
      <c r="F77" s="227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>
        <v>252</v>
      </c>
      <c r="R77" s="229"/>
    </row>
    <row r="78" spans="1:18" ht="34.5" customHeight="1">
      <c r="A78" s="354">
        <v>7</v>
      </c>
      <c r="B78" s="355"/>
      <c r="C78" s="347" t="s">
        <v>208</v>
      </c>
      <c r="D78" s="356">
        <f>D80+D81+D82</f>
        <v>466</v>
      </c>
      <c r="E78" s="356">
        <v>0</v>
      </c>
      <c r="F78" s="356"/>
      <c r="G78" s="357"/>
      <c r="H78" s="357"/>
      <c r="I78" s="357"/>
      <c r="J78" s="357"/>
      <c r="K78" s="357"/>
      <c r="L78" s="357"/>
      <c r="M78" s="357"/>
      <c r="N78" s="357"/>
      <c r="O78" s="357"/>
      <c r="P78" s="357"/>
      <c r="Q78" s="356">
        <f>Q80+Q81+Q82</f>
        <v>466</v>
      </c>
      <c r="R78" s="229"/>
    </row>
    <row r="79" spans="1:18" ht="19.5" customHeight="1">
      <c r="A79" s="228"/>
      <c r="B79" s="228"/>
      <c r="C79" s="226" t="s">
        <v>23</v>
      </c>
      <c r="D79" s="207">
        <v>0</v>
      </c>
      <c r="E79" s="207">
        <v>0</v>
      </c>
      <c r="F79" s="207">
        <v>0</v>
      </c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</row>
    <row r="80" spans="1:18" ht="27" customHeight="1">
      <c r="A80" s="228"/>
      <c r="B80" s="228"/>
      <c r="C80" s="226" t="s">
        <v>205</v>
      </c>
      <c r="D80" s="207">
        <v>1</v>
      </c>
      <c r="E80" s="207">
        <v>0</v>
      </c>
      <c r="F80" s="207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07">
        <v>1</v>
      </c>
      <c r="R80" s="229"/>
    </row>
    <row r="81" spans="1:18" ht="44.5" customHeight="1">
      <c r="A81" s="228"/>
      <c r="B81" s="228"/>
      <c r="C81" s="233" t="s">
        <v>206</v>
      </c>
      <c r="D81" s="207">
        <v>1</v>
      </c>
      <c r="E81" s="207">
        <v>0</v>
      </c>
      <c r="F81" s="207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07">
        <v>1</v>
      </c>
      <c r="R81" s="229"/>
    </row>
    <row r="82" spans="1:18" ht="32" customHeight="1">
      <c r="A82" s="228"/>
      <c r="B82" s="228"/>
      <c r="C82" s="226" t="s">
        <v>26</v>
      </c>
      <c r="D82" s="207">
        <v>464</v>
      </c>
      <c r="E82" s="207">
        <v>0</v>
      </c>
      <c r="F82" s="207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07">
        <f>D82</f>
        <v>464</v>
      </c>
      <c r="R82" s="229"/>
    </row>
    <row r="83" spans="1:18" ht="37" customHeight="1">
      <c r="A83" s="347">
        <v>8</v>
      </c>
      <c r="B83" s="333"/>
      <c r="C83" s="602" t="s">
        <v>22</v>
      </c>
      <c r="D83" s="353">
        <f>D85+D104+D105</f>
        <v>632</v>
      </c>
      <c r="E83" s="353">
        <f>E85</f>
        <v>22693.860000000004</v>
      </c>
      <c r="F83" s="353">
        <f t="shared" ref="F83:Q83" si="3">F105+F104+F85</f>
        <v>0</v>
      </c>
      <c r="G83" s="353">
        <f t="shared" si="3"/>
        <v>0</v>
      </c>
      <c r="H83" s="353">
        <f t="shared" si="3"/>
        <v>0</v>
      </c>
      <c r="I83" s="353">
        <f t="shared" si="3"/>
        <v>0</v>
      </c>
      <c r="J83" s="353">
        <f t="shared" si="3"/>
        <v>0</v>
      </c>
      <c r="K83" s="353">
        <f t="shared" si="3"/>
        <v>0</v>
      </c>
      <c r="L83" s="353">
        <f t="shared" si="3"/>
        <v>0</v>
      </c>
      <c r="M83" s="353">
        <f t="shared" si="3"/>
        <v>0</v>
      </c>
      <c r="N83" s="353">
        <f t="shared" si="3"/>
        <v>0</v>
      </c>
      <c r="O83" s="353">
        <f t="shared" si="3"/>
        <v>0</v>
      </c>
      <c r="P83" s="353">
        <f t="shared" si="3"/>
        <v>0</v>
      </c>
      <c r="Q83" s="353">
        <f t="shared" si="3"/>
        <v>632</v>
      </c>
      <c r="R83" s="229"/>
    </row>
    <row r="84" spans="1:18" ht="21" customHeight="1">
      <c r="A84" s="226"/>
      <c r="B84" s="673" t="s">
        <v>149</v>
      </c>
      <c r="C84" s="673"/>
      <c r="D84" s="227">
        <v>0</v>
      </c>
      <c r="E84" s="227">
        <v>0</v>
      </c>
      <c r="F84" s="227"/>
      <c r="G84" s="227"/>
      <c r="H84" s="227"/>
      <c r="I84" s="227"/>
      <c r="J84" s="227"/>
      <c r="K84" s="227"/>
      <c r="L84" s="227"/>
      <c r="M84" s="35"/>
      <c r="N84" s="35"/>
      <c r="O84" s="35"/>
      <c r="P84" s="35"/>
      <c r="Q84" s="35"/>
      <c r="R84" s="229"/>
    </row>
    <row r="85" spans="1:18" ht="21.5" customHeight="1">
      <c r="A85" s="226"/>
      <c r="B85" s="673" t="s">
        <v>41</v>
      </c>
      <c r="C85" s="673"/>
      <c r="D85" s="227">
        <f>SUM(D86:D103)</f>
        <v>18</v>
      </c>
      <c r="E85" s="108">
        <f>SUM(E86:E103)</f>
        <v>22693.860000000004</v>
      </c>
      <c r="F85" s="227"/>
      <c r="G85" s="227"/>
      <c r="H85" s="227"/>
      <c r="I85" s="227"/>
      <c r="J85" s="227"/>
      <c r="K85" s="227"/>
      <c r="L85" s="227"/>
      <c r="M85" s="35"/>
      <c r="N85" s="35"/>
      <c r="O85" s="35"/>
      <c r="P85" s="35"/>
      <c r="Q85" s="243">
        <f>D85</f>
        <v>18</v>
      </c>
      <c r="R85" s="229"/>
    </row>
    <row r="86" spans="1:18" ht="26.5" customHeight="1">
      <c r="A86" s="226"/>
      <c r="B86" s="226"/>
      <c r="C86" s="274" t="s">
        <v>42</v>
      </c>
      <c r="D86" s="71">
        <v>1</v>
      </c>
      <c r="E86" s="275">
        <v>9202.6</v>
      </c>
      <c r="F86" s="227"/>
      <c r="G86" s="227"/>
      <c r="H86" s="227"/>
      <c r="I86" s="227"/>
      <c r="J86" s="227"/>
      <c r="K86" s="227"/>
      <c r="L86" s="227"/>
      <c r="M86" s="35"/>
      <c r="N86" s="35"/>
      <c r="O86" s="35"/>
      <c r="P86" s="35"/>
      <c r="Q86" s="35"/>
      <c r="R86" s="229"/>
    </row>
    <row r="87" spans="1:18" ht="28.5" customHeight="1">
      <c r="A87" s="226"/>
      <c r="B87" s="226"/>
      <c r="C87" s="274" t="s">
        <v>43</v>
      </c>
      <c r="D87" s="71">
        <v>1</v>
      </c>
      <c r="E87" s="276">
        <v>308.60000000000002</v>
      </c>
      <c r="F87" s="227"/>
      <c r="G87" s="227"/>
      <c r="H87" s="227"/>
      <c r="I87" s="227"/>
      <c r="J87" s="227"/>
      <c r="K87" s="227"/>
      <c r="L87" s="227"/>
      <c r="M87" s="35"/>
      <c r="N87" s="35"/>
      <c r="O87" s="35"/>
      <c r="P87" s="35"/>
      <c r="Q87" s="35"/>
      <c r="R87" s="229"/>
    </row>
    <row r="88" spans="1:18" ht="27" customHeight="1">
      <c r="A88" s="226"/>
      <c r="B88" s="226"/>
      <c r="C88" s="274" t="s">
        <v>44</v>
      </c>
      <c r="D88" s="71">
        <v>1</v>
      </c>
      <c r="E88" s="276">
        <v>850</v>
      </c>
      <c r="F88" s="227"/>
      <c r="G88" s="227"/>
      <c r="H88" s="227"/>
      <c r="I88" s="227"/>
      <c r="J88" s="227"/>
      <c r="K88" s="227"/>
      <c r="L88" s="227"/>
      <c r="M88" s="35"/>
      <c r="N88" s="35"/>
      <c r="O88" s="35"/>
      <c r="P88" s="35"/>
      <c r="Q88" s="35"/>
      <c r="R88" s="229"/>
    </row>
    <row r="89" spans="1:18" ht="28.5" customHeight="1">
      <c r="A89" s="226"/>
      <c r="B89" s="226"/>
      <c r="C89" s="274" t="s">
        <v>45</v>
      </c>
      <c r="D89" s="71">
        <v>1</v>
      </c>
      <c r="E89" s="275">
        <v>1617.1</v>
      </c>
      <c r="F89" s="227"/>
      <c r="G89" s="227"/>
      <c r="H89" s="227"/>
      <c r="I89" s="227"/>
      <c r="J89" s="227"/>
      <c r="K89" s="227"/>
      <c r="L89" s="227"/>
      <c r="M89" s="35"/>
      <c r="N89" s="35"/>
      <c r="O89" s="35"/>
      <c r="P89" s="35"/>
      <c r="Q89" s="35"/>
      <c r="R89" s="229"/>
    </row>
    <row r="90" spans="1:18" ht="27.5" customHeight="1">
      <c r="A90" s="226"/>
      <c r="B90" s="226"/>
      <c r="C90" s="274" t="s">
        <v>46</v>
      </c>
      <c r="D90" s="71">
        <v>1</v>
      </c>
      <c r="E90" s="276">
        <v>204</v>
      </c>
      <c r="F90" s="227"/>
      <c r="G90" s="227"/>
      <c r="H90" s="227"/>
      <c r="I90" s="227"/>
      <c r="J90" s="227"/>
      <c r="K90" s="227"/>
      <c r="L90" s="227"/>
      <c r="M90" s="35"/>
      <c r="N90" s="35"/>
      <c r="O90" s="35"/>
      <c r="P90" s="35"/>
      <c r="Q90" s="35"/>
      <c r="R90" s="229"/>
    </row>
    <row r="91" spans="1:18" ht="23.5" customHeight="1">
      <c r="A91" s="226"/>
      <c r="B91" s="226"/>
      <c r="C91" s="274" t="s">
        <v>47</v>
      </c>
      <c r="D91" s="71">
        <v>1</v>
      </c>
      <c r="E91" s="276">
        <v>299.60000000000002</v>
      </c>
      <c r="F91" s="227"/>
      <c r="G91" s="227"/>
      <c r="H91" s="227"/>
      <c r="I91" s="227"/>
      <c r="J91" s="227"/>
      <c r="K91" s="227"/>
      <c r="L91" s="227"/>
      <c r="M91" s="35"/>
      <c r="N91" s="35"/>
      <c r="O91" s="35"/>
      <c r="P91" s="35"/>
      <c r="Q91" s="35"/>
      <c r="R91" s="229"/>
    </row>
    <row r="92" spans="1:18" ht="26" customHeight="1">
      <c r="A92" s="226"/>
      <c r="B92" s="226"/>
      <c r="C92" s="274" t="s">
        <v>48</v>
      </c>
      <c r="D92" s="71">
        <v>1</v>
      </c>
      <c r="E92" s="276">
        <v>744</v>
      </c>
      <c r="F92" s="227"/>
      <c r="G92" s="227"/>
      <c r="H92" s="227"/>
      <c r="I92" s="227"/>
      <c r="J92" s="227"/>
      <c r="K92" s="227"/>
      <c r="L92" s="227"/>
      <c r="M92" s="35"/>
      <c r="N92" s="35"/>
      <c r="O92" s="35"/>
      <c r="P92" s="35"/>
      <c r="Q92" s="35"/>
      <c r="R92" s="35"/>
    </row>
    <row r="93" spans="1:18" ht="24" customHeight="1">
      <c r="A93" s="226"/>
      <c r="B93" s="226"/>
      <c r="C93" s="274" t="s">
        <v>49</v>
      </c>
      <c r="D93" s="71">
        <v>1</v>
      </c>
      <c r="E93" s="276">
        <v>154.69999999999999</v>
      </c>
      <c r="F93" s="227"/>
      <c r="G93" s="227"/>
      <c r="H93" s="227"/>
      <c r="I93" s="227"/>
      <c r="J93" s="227"/>
      <c r="K93" s="227"/>
      <c r="L93" s="227"/>
      <c r="M93" s="35"/>
      <c r="N93" s="35"/>
      <c r="O93" s="35"/>
      <c r="P93" s="35"/>
      <c r="Q93" s="35"/>
      <c r="R93" s="35"/>
    </row>
    <row r="94" spans="1:18" ht="24" customHeight="1">
      <c r="A94" s="226"/>
      <c r="B94" s="226"/>
      <c r="C94" s="274" t="s">
        <v>50</v>
      </c>
      <c r="D94" s="71">
        <v>1</v>
      </c>
      <c r="E94" s="276">
        <v>318.10000000000002</v>
      </c>
      <c r="F94" s="227"/>
      <c r="G94" s="227"/>
      <c r="H94" s="227"/>
      <c r="I94" s="227"/>
      <c r="J94" s="227"/>
      <c r="K94" s="227"/>
      <c r="L94" s="227"/>
      <c r="M94" s="35"/>
      <c r="N94" s="35"/>
      <c r="O94" s="35"/>
      <c r="P94" s="35"/>
      <c r="Q94" s="35"/>
      <c r="R94" s="35"/>
    </row>
    <row r="95" spans="1:18" ht="25" customHeight="1">
      <c r="A95" s="226"/>
      <c r="B95" s="226"/>
      <c r="C95" s="274" t="s">
        <v>51</v>
      </c>
      <c r="D95" s="71">
        <v>1</v>
      </c>
      <c r="E95" s="276">
        <v>255.66</v>
      </c>
      <c r="F95" s="227"/>
      <c r="G95" s="227"/>
      <c r="H95" s="227"/>
      <c r="I95" s="227"/>
      <c r="J95" s="227"/>
      <c r="K95" s="227"/>
      <c r="L95" s="227"/>
      <c r="M95" s="35"/>
      <c r="N95" s="35"/>
      <c r="O95" s="35"/>
      <c r="P95" s="35"/>
      <c r="Q95" s="35"/>
      <c r="R95" s="35"/>
    </row>
    <row r="96" spans="1:18" ht="24.5" customHeight="1">
      <c r="A96" s="226"/>
      <c r="B96" s="226"/>
      <c r="C96" s="274" t="s">
        <v>52</v>
      </c>
      <c r="D96" s="71">
        <v>1</v>
      </c>
      <c r="E96" s="276">
        <v>316</v>
      </c>
      <c r="F96" s="227"/>
      <c r="G96" s="161"/>
      <c r="H96" s="227"/>
      <c r="I96" s="227"/>
      <c r="J96" s="227"/>
      <c r="K96" s="227"/>
      <c r="L96" s="227"/>
      <c r="M96" s="35"/>
      <c r="N96" s="35"/>
      <c r="O96" s="35"/>
      <c r="P96" s="35"/>
      <c r="Q96" s="35"/>
      <c r="R96" s="35"/>
    </row>
    <row r="97" spans="1:18" ht="29" customHeight="1">
      <c r="A97" s="226"/>
      <c r="B97" s="226"/>
      <c r="C97" s="274" t="s">
        <v>53</v>
      </c>
      <c r="D97" s="71">
        <v>1</v>
      </c>
      <c r="E97" s="276">
        <v>530.70000000000005</v>
      </c>
      <c r="F97" s="227"/>
      <c r="G97" s="227"/>
      <c r="H97" s="227"/>
      <c r="I97" s="227"/>
      <c r="J97" s="227"/>
      <c r="K97" s="227"/>
      <c r="L97" s="227"/>
      <c r="M97" s="35"/>
      <c r="N97" s="35"/>
      <c r="O97" s="35"/>
      <c r="P97" s="35"/>
      <c r="Q97" s="35"/>
      <c r="R97" s="35"/>
    </row>
    <row r="98" spans="1:18" ht="29" customHeight="1">
      <c r="A98" s="226"/>
      <c r="B98" s="226"/>
      <c r="C98" s="274" t="s">
        <v>54</v>
      </c>
      <c r="D98" s="71">
        <v>1</v>
      </c>
      <c r="E98" s="276">
        <v>1108</v>
      </c>
      <c r="F98" s="227"/>
      <c r="G98" s="227"/>
      <c r="H98" s="227"/>
      <c r="I98" s="227"/>
      <c r="J98" s="227"/>
      <c r="K98" s="227"/>
      <c r="L98" s="227"/>
      <c r="M98" s="35"/>
      <c r="N98" s="35"/>
      <c r="O98" s="35"/>
      <c r="P98" s="35"/>
      <c r="Q98" s="35"/>
      <c r="R98" s="35"/>
    </row>
    <row r="99" spans="1:18" ht="27" customHeight="1">
      <c r="A99" s="226"/>
      <c r="B99" s="226"/>
      <c r="C99" s="274" t="s">
        <v>55</v>
      </c>
      <c r="D99" s="71">
        <v>1</v>
      </c>
      <c r="E99" s="276">
        <v>1297.9000000000001</v>
      </c>
      <c r="F99" s="227"/>
      <c r="G99" s="227"/>
      <c r="H99" s="227"/>
      <c r="I99" s="227"/>
      <c r="J99" s="227"/>
      <c r="K99" s="227"/>
      <c r="L99" s="227"/>
      <c r="M99" s="35"/>
      <c r="N99" s="35"/>
      <c r="O99" s="35"/>
      <c r="P99" s="35"/>
      <c r="Q99" s="35"/>
      <c r="R99" s="35"/>
    </row>
    <row r="100" spans="1:18" ht="22" customHeight="1">
      <c r="A100" s="226"/>
      <c r="B100" s="226"/>
      <c r="C100" s="274" t="s">
        <v>56</v>
      </c>
      <c r="D100" s="71">
        <v>1</v>
      </c>
      <c r="E100" s="275">
        <v>2475.4</v>
      </c>
      <c r="F100" s="229"/>
      <c r="G100" s="229"/>
      <c r="H100" s="229"/>
      <c r="I100" s="229"/>
      <c r="J100" s="229"/>
      <c r="K100" s="229"/>
      <c r="L100" s="229"/>
      <c r="M100" s="35"/>
      <c r="N100" s="35"/>
      <c r="O100" s="35"/>
      <c r="P100" s="35"/>
      <c r="Q100" s="35"/>
      <c r="R100" s="35"/>
    </row>
    <row r="101" spans="1:18" ht="24" customHeight="1">
      <c r="A101" s="226"/>
      <c r="B101" s="226"/>
      <c r="C101" s="274" t="s">
        <v>57</v>
      </c>
      <c r="D101" s="71">
        <v>1</v>
      </c>
      <c r="E101" s="276">
        <v>592</v>
      </c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ht="27" customHeight="1">
      <c r="A102" s="226"/>
      <c r="B102" s="226"/>
      <c r="C102" s="274" t="s">
        <v>58</v>
      </c>
      <c r="D102" s="71">
        <v>1</v>
      </c>
      <c r="E102" s="276">
        <v>370.5</v>
      </c>
      <c r="F102" s="35"/>
      <c r="G102" s="35"/>
      <c r="H102" s="35"/>
      <c r="I102" s="676"/>
      <c r="J102" s="676"/>
      <c r="K102" s="676"/>
      <c r="L102" s="676"/>
      <c r="M102" s="35"/>
      <c r="N102" s="35"/>
      <c r="O102" s="35"/>
      <c r="P102" s="35"/>
      <c r="Q102" s="35"/>
      <c r="R102" s="35"/>
    </row>
    <row r="103" spans="1:18" ht="25" customHeight="1">
      <c r="A103" s="226"/>
      <c r="B103" s="226"/>
      <c r="C103" s="274" t="s">
        <v>59</v>
      </c>
      <c r="D103" s="71">
        <v>1</v>
      </c>
      <c r="E103" s="275">
        <v>2049</v>
      </c>
      <c r="F103" s="35"/>
      <c r="G103" s="35"/>
      <c r="H103" s="35"/>
      <c r="I103" s="677"/>
      <c r="J103" s="677"/>
      <c r="K103" s="677"/>
      <c r="L103" s="677"/>
      <c r="M103" s="35"/>
      <c r="N103" s="35"/>
      <c r="O103" s="35"/>
      <c r="P103" s="35"/>
      <c r="Q103" s="35"/>
      <c r="R103" s="35"/>
    </row>
    <row r="104" spans="1:18" ht="30" customHeight="1">
      <c r="A104" s="226"/>
      <c r="B104" s="673" t="s">
        <v>147</v>
      </c>
      <c r="C104" s="673"/>
      <c r="D104" s="227">
        <v>1</v>
      </c>
      <c r="E104" s="227">
        <v>0</v>
      </c>
      <c r="F104" s="227">
        <v>0</v>
      </c>
      <c r="G104" s="227"/>
      <c r="H104" s="227">
        <v>0</v>
      </c>
      <c r="I104" s="35"/>
      <c r="J104" s="35"/>
      <c r="K104" s="35"/>
      <c r="L104" s="35"/>
      <c r="M104" s="35"/>
      <c r="N104" s="35"/>
      <c r="O104" s="35"/>
      <c r="P104" s="35"/>
      <c r="Q104" s="35">
        <v>1</v>
      </c>
      <c r="R104" s="35"/>
    </row>
    <row r="105" spans="1:18" ht="31.5" customHeight="1">
      <c r="A105" s="226"/>
      <c r="B105" s="678" t="s">
        <v>148</v>
      </c>
      <c r="C105" s="679"/>
      <c r="D105" s="227">
        <v>613</v>
      </c>
      <c r="E105" s="227">
        <v>0</v>
      </c>
      <c r="F105" s="227">
        <v>0</v>
      </c>
      <c r="G105" s="227"/>
      <c r="H105" s="227"/>
      <c r="I105" s="35"/>
      <c r="J105" s="35"/>
      <c r="K105" s="35"/>
      <c r="L105" s="35"/>
      <c r="M105" s="35"/>
      <c r="N105" s="35"/>
      <c r="O105" s="35"/>
      <c r="P105" s="35"/>
      <c r="Q105" s="243">
        <f>D105</f>
        <v>613</v>
      </c>
      <c r="R105" s="35"/>
    </row>
    <row r="106" spans="1:18" ht="31.5" customHeight="1">
      <c r="A106" s="347">
        <v>9</v>
      </c>
      <c r="B106" s="333"/>
      <c r="C106" s="347" t="s">
        <v>83</v>
      </c>
      <c r="D106" s="353">
        <f>SUM(D107:D110)</f>
        <v>36</v>
      </c>
      <c r="E106" s="353">
        <f>SUM(E107:E110)</f>
        <v>0</v>
      </c>
      <c r="F106" s="353"/>
      <c r="G106" s="353"/>
      <c r="H106" s="675"/>
      <c r="I106" s="675"/>
      <c r="J106" s="675"/>
      <c r="K106" s="675"/>
      <c r="L106" s="675"/>
      <c r="M106" s="675"/>
      <c r="N106" s="675"/>
      <c r="O106" s="353"/>
      <c r="P106" s="353"/>
      <c r="Q106" s="353">
        <v>32</v>
      </c>
      <c r="R106" s="333"/>
    </row>
    <row r="107" spans="1:18" ht="21.75" customHeight="1">
      <c r="A107" s="226"/>
      <c r="B107" s="673" t="s">
        <v>23</v>
      </c>
      <c r="C107" s="673"/>
      <c r="D107" s="227"/>
      <c r="E107" s="227"/>
      <c r="F107" s="227"/>
      <c r="G107" s="227">
        <v>0</v>
      </c>
      <c r="H107" s="674">
        <v>0</v>
      </c>
      <c r="I107" s="674"/>
      <c r="J107" s="674">
        <v>0</v>
      </c>
      <c r="K107" s="674"/>
      <c r="L107" s="674"/>
      <c r="M107" s="674"/>
      <c r="N107" s="674"/>
      <c r="O107" s="227">
        <v>0</v>
      </c>
      <c r="P107" s="227">
        <v>0</v>
      </c>
      <c r="Q107" s="227">
        <v>0</v>
      </c>
      <c r="R107" s="35"/>
    </row>
    <row r="108" spans="1:18" ht="21.75" customHeight="1">
      <c r="A108" s="226"/>
      <c r="B108" s="673" t="s">
        <v>24</v>
      </c>
      <c r="C108" s="673"/>
      <c r="D108" s="227"/>
      <c r="E108" s="227"/>
      <c r="F108" s="227">
        <v>0</v>
      </c>
      <c r="G108" s="227"/>
      <c r="H108" s="674">
        <v>0</v>
      </c>
      <c r="I108" s="674"/>
      <c r="J108" s="674">
        <v>0</v>
      </c>
      <c r="K108" s="674"/>
      <c r="L108" s="674"/>
      <c r="M108" s="674"/>
      <c r="N108" s="674"/>
      <c r="O108" s="227">
        <v>0</v>
      </c>
      <c r="P108" s="227">
        <v>0</v>
      </c>
      <c r="Q108" s="227">
        <v>0</v>
      </c>
      <c r="R108" s="35"/>
    </row>
    <row r="109" spans="1:18" ht="20.25" customHeight="1">
      <c r="A109" s="226"/>
      <c r="B109" s="673" t="s">
        <v>85</v>
      </c>
      <c r="C109" s="673"/>
      <c r="D109" s="236"/>
      <c r="E109" s="227">
        <v>0</v>
      </c>
      <c r="F109" s="227">
        <v>0</v>
      </c>
      <c r="G109" s="227"/>
      <c r="H109" s="674">
        <v>0</v>
      </c>
      <c r="I109" s="674"/>
      <c r="J109" s="674">
        <v>0</v>
      </c>
      <c r="K109" s="674"/>
      <c r="L109" s="674"/>
      <c r="M109" s="674"/>
      <c r="N109" s="674"/>
      <c r="O109" s="227">
        <v>0</v>
      </c>
      <c r="P109" s="227">
        <v>0</v>
      </c>
      <c r="Q109" s="227">
        <v>1</v>
      </c>
      <c r="R109" s="35"/>
    </row>
    <row r="110" spans="1:18" ht="23.25" customHeight="1">
      <c r="A110" s="226"/>
      <c r="B110" s="673" t="s">
        <v>26</v>
      </c>
      <c r="C110" s="673"/>
      <c r="D110" s="236">
        <v>36</v>
      </c>
      <c r="E110" s="227">
        <v>0</v>
      </c>
      <c r="F110" s="227"/>
      <c r="G110" s="227"/>
      <c r="H110" s="674">
        <v>0</v>
      </c>
      <c r="I110" s="674"/>
      <c r="J110" s="674">
        <v>0</v>
      </c>
      <c r="K110" s="674"/>
      <c r="L110" s="674"/>
      <c r="M110" s="674"/>
      <c r="N110" s="674"/>
      <c r="O110" s="227">
        <v>0</v>
      </c>
      <c r="P110" s="227">
        <v>0</v>
      </c>
      <c r="Q110" s="227">
        <v>31</v>
      </c>
      <c r="R110" s="230">
        <f t="shared" ref="R110" si="4">R111+R112+R113+R114</f>
        <v>0</v>
      </c>
    </row>
    <row r="111" spans="1:18" ht="35.25" customHeight="1">
      <c r="A111" s="347">
        <v>10</v>
      </c>
      <c r="B111" s="333"/>
      <c r="C111" s="347" t="s">
        <v>84</v>
      </c>
      <c r="D111" s="353">
        <f>SUM(D112:D115)</f>
        <v>97</v>
      </c>
      <c r="E111" s="353">
        <f>SUM(E112:E115)</f>
        <v>820</v>
      </c>
      <c r="F111" s="353"/>
      <c r="G111" s="353"/>
      <c r="H111" s="675"/>
      <c r="I111" s="675"/>
      <c r="J111" s="675">
        <f>J112</f>
        <v>21</v>
      </c>
      <c r="K111" s="675"/>
      <c r="L111" s="675"/>
      <c r="M111" s="675"/>
      <c r="N111" s="675"/>
      <c r="O111" s="353"/>
      <c r="P111" s="353"/>
      <c r="Q111" s="353">
        <f>Q113+Q112</f>
        <v>799</v>
      </c>
      <c r="R111" s="35"/>
    </row>
    <row r="112" spans="1:18" ht="21" customHeight="1">
      <c r="A112" s="226"/>
      <c r="B112" s="673" t="s">
        <v>23</v>
      </c>
      <c r="C112" s="673"/>
      <c r="D112" s="227">
        <v>1</v>
      </c>
      <c r="E112" s="227">
        <f>J112+Q112</f>
        <v>499</v>
      </c>
      <c r="F112" s="227"/>
      <c r="G112" s="227">
        <v>0</v>
      </c>
      <c r="H112" s="674">
        <v>0</v>
      </c>
      <c r="I112" s="674"/>
      <c r="J112" s="674">
        <v>21</v>
      </c>
      <c r="K112" s="674"/>
      <c r="L112" s="674"/>
      <c r="M112" s="674"/>
      <c r="N112" s="674"/>
      <c r="O112" s="227">
        <v>0</v>
      </c>
      <c r="P112" s="227">
        <v>0</v>
      </c>
      <c r="Q112" s="227">
        <v>478</v>
      </c>
      <c r="R112" s="35"/>
    </row>
    <row r="113" spans="1:19" ht="20.5" customHeight="1">
      <c r="A113" s="226"/>
      <c r="B113" s="673" t="s">
        <v>24</v>
      </c>
      <c r="C113" s="673"/>
      <c r="D113" s="227">
        <v>1</v>
      </c>
      <c r="E113" s="227">
        <v>321</v>
      </c>
      <c r="F113" s="227">
        <v>0</v>
      </c>
      <c r="G113" s="227"/>
      <c r="H113" s="674">
        <v>0</v>
      </c>
      <c r="I113" s="674"/>
      <c r="J113" s="674">
        <v>0</v>
      </c>
      <c r="K113" s="674"/>
      <c r="L113" s="674"/>
      <c r="M113" s="674"/>
      <c r="N113" s="674"/>
      <c r="O113" s="227">
        <v>0</v>
      </c>
      <c r="P113" s="227">
        <v>0</v>
      </c>
      <c r="Q113" s="227">
        <v>321</v>
      </c>
      <c r="R113" s="35"/>
    </row>
    <row r="114" spans="1:19" ht="18" customHeight="1">
      <c r="A114" s="226"/>
      <c r="B114" s="673" t="s">
        <v>85</v>
      </c>
      <c r="C114" s="673"/>
      <c r="D114" s="227">
        <v>0</v>
      </c>
      <c r="E114" s="227">
        <v>0</v>
      </c>
      <c r="F114" s="227">
        <v>0</v>
      </c>
      <c r="G114" s="227"/>
      <c r="H114" s="674">
        <v>0</v>
      </c>
      <c r="I114" s="674"/>
      <c r="J114" s="674">
        <v>0</v>
      </c>
      <c r="K114" s="674"/>
      <c r="L114" s="674"/>
      <c r="M114" s="674"/>
      <c r="N114" s="674"/>
      <c r="O114" s="227">
        <v>0</v>
      </c>
      <c r="P114" s="227">
        <v>0</v>
      </c>
      <c r="Q114" s="227">
        <v>0</v>
      </c>
      <c r="R114" s="35"/>
    </row>
    <row r="115" spans="1:19" ht="25.5" customHeight="1">
      <c r="A115" s="226"/>
      <c r="B115" s="673" t="s">
        <v>26</v>
      </c>
      <c r="C115" s="673"/>
      <c r="D115" s="227">
        <v>95</v>
      </c>
      <c r="E115" s="227">
        <v>0</v>
      </c>
      <c r="F115" s="227"/>
      <c r="G115" s="227"/>
      <c r="H115" s="674">
        <v>0</v>
      </c>
      <c r="I115" s="674"/>
      <c r="J115" s="674">
        <v>0</v>
      </c>
      <c r="K115" s="674"/>
      <c r="L115" s="674"/>
      <c r="M115" s="674"/>
      <c r="N115" s="674"/>
      <c r="O115" s="227">
        <v>0</v>
      </c>
      <c r="P115" s="227">
        <v>0</v>
      </c>
      <c r="Q115" s="227">
        <f>D115</f>
        <v>95</v>
      </c>
      <c r="R115" s="35"/>
    </row>
    <row r="116" spans="1:19" ht="33" customHeight="1">
      <c r="A116" s="332">
        <v>11</v>
      </c>
      <c r="B116" s="333"/>
      <c r="C116" s="351" t="s">
        <v>86</v>
      </c>
      <c r="D116" s="351">
        <f>+D118+D119+D120</f>
        <v>712</v>
      </c>
      <c r="E116" s="352">
        <f>E117+E118+E119+E120</f>
        <v>28963</v>
      </c>
      <c r="F116" s="346"/>
      <c r="G116" s="346"/>
      <c r="H116" s="333"/>
      <c r="I116" s="333"/>
      <c r="J116" s="333"/>
      <c r="K116" s="333"/>
      <c r="L116" s="333"/>
      <c r="M116" s="333"/>
      <c r="N116" s="333"/>
      <c r="O116" s="333"/>
      <c r="P116" s="333"/>
      <c r="Q116" s="351">
        <f>Q118+Q119+Q120</f>
        <v>712</v>
      </c>
      <c r="R116" s="333"/>
      <c r="S116" s="343"/>
    </row>
    <row r="117" spans="1:19" ht="21" customHeight="1">
      <c r="A117" s="35"/>
      <c r="B117" s="35"/>
      <c r="C117" s="59" t="s">
        <v>23</v>
      </c>
      <c r="D117" s="59">
        <v>1</v>
      </c>
      <c r="E117" s="36">
        <v>21983</v>
      </c>
      <c r="F117" s="36"/>
      <c r="G117" s="36"/>
      <c r="H117" s="35"/>
      <c r="I117" s="35"/>
      <c r="J117" s="35"/>
      <c r="K117" s="35"/>
      <c r="L117" s="35"/>
      <c r="M117" s="35"/>
      <c r="N117" s="35"/>
      <c r="O117" s="35"/>
      <c r="P117" s="35"/>
      <c r="Q117" s="35">
        <v>1</v>
      </c>
      <c r="R117" s="230"/>
    </row>
    <row r="118" spans="1:19" ht="20.5" customHeight="1">
      <c r="A118" s="35"/>
      <c r="B118" s="35"/>
      <c r="C118" s="59" t="s">
        <v>24</v>
      </c>
      <c r="D118" s="59">
        <v>12</v>
      </c>
      <c r="E118" s="36">
        <v>6980</v>
      </c>
      <c r="F118" s="36"/>
      <c r="G118" s="36"/>
      <c r="H118" s="35"/>
      <c r="I118" s="35"/>
      <c r="J118" s="35"/>
      <c r="K118" s="35"/>
      <c r="L118" s="35"/>
      <c r="M118" s="35"/>
      <c r="N118" s="35"/>
      <c r="O118" s="35"/>
      <c r="P118" s="35"/>
      <c r="Q118" s="35">
        <v>12</v>
      </c>
      <c r="R118" s="227"/>
    </row>
    <row r="119" spans="1:19" ht="23.5" customHeight="1">
      <c r="A119" s="35"/>
      <c r="B119" s="35"/>
      <c r="C119" s="60" t="s">
        <v>87</v>
      </c>
      <c r="D119" s="60">
        <v>1</v>
      </c>
      <c r="E119" s="36"/>
      <c r="F119" s="36"/>
      <c r="G119" s="36"/>
      <c r="H119" s="35"/>
      <c r="I119" s="35"/>
      <c r="J119" s="35"/>
      <c r="K119" s="35"/>
      <c r="L119" s="35"/>
      <c r="M119" s="35"/>
      <c r="N119" s="35"/>
      <c r="O119" s="35"/>
      <c r="P119" s="35"/>
      <c r="Q119" s="35">
        <v>1</v>
      </c>
      <c r="R119" s="227"/>
    </row>
    <row r="120" spans="1:19" ht="22.5" customHeight="1">
      <c r="A120" s="35"/>
      <c r="B120" s="35"/>
      <c r="C120" s="59" t="s">
        <v>26</v>
      </c>
      <c r="D120" s="59">
        <v>699</v>
      </c>
      <c r="E120" s="36"/>
      <c r="F120" s="36"/>
      <c r="G120" s="36"/>
      <c r="H120" s="35"/>
      <c r="I120" s="35"/>
      <c r="J120" s="35"/>
      <c r="K120" s="35"/>
      <c r="L120" s="35"/>
      <c r="M120" s="35"/>
      <c r="N120" s="35"/>
      <c r="O120" s="35"/>
      <c r="P120" s="35"/>
      <c r="Q120" s="35">
        <f>D120</f>
        <v>699</v>
      </c>
      <c r="R120" s="227"/>
    </row>
    <row r="121" spans="1:19" ht="26" customHeight="1">
      <c r="A121" s="603">
        <v>12</v>
      </c>
      <c r="B121" s="349"/>
      <c r="C121" s="349" t="s">
        <v>116</v>
      </c>
      <c r="D121" s="349">
        <f>D122+D128+D132+D136</f>
        <v>337</v>
      </c>
      <c r="E121" s="350">
        <f>E122+E128</f>
        <v>30391.599999999999</v>
      </c>
      <c r="F121" s="349"/>
      <c r="G121" s="349"/>
      <c r="H121" s="349"/>
      <c r="I121" s="349"/>
      <c r="J121" s="349"/>
      <c r="K121" s="349"/>
      <c r="L121" s="332"/>
      <c r="M121" s="332"/>
      <c r="N121" s="332"/>
      <c r="O121" s="332"/>
      <c r="P121" s="332"/>
      <c r="Q121" s="350">
        <f>Q122+Q128+Q132+Q136</f>
        <v>337</v>
      </c>
      <c r="R121" s="227"/>
    </row>
    <row r="122" spans="1:19" ht="21" customHeight="1">
      <c r="A122" s="85"/>
      <c r="B122" s="83"/>
      <c r="C122" s="84" t="s">
        <v>126</v>
      </c>
      <c r="D122" s="94">
        <f>3</f>
        <v>3</v>
      </c>
      <c r="E122" s="95">
        <f>E123+E123+E124</f>
        <v>26338.799999999999</v>
      </c>
      <c r="F122" s="95"/>
      <c r="G122" s="95"/>
      <c r="H122" s="94"/>
      <c r="I122" s="94"/>
      <c r="J122" s="94"/>
      <c r="K122" s="94"/>
      <c r="L122" s="33"/>
      <c r="M122" s="33"/>
      <c r="N122" s="33"/>
      <c r="O122" s="33"/>
      <c r="P122" s="33"/>
      <c r="Q122" s="95">
        <v>3</v>
      </c>
      <c r="R122" s="230"/>
    </row>
    <row r="123" spans="1:19" ht="33.75" customHeight="1">
      <c r="A123" s="85"/>
      <c r="B123" s="84"/>
      <c r="C123" s="84" t="s">
        <v>123</v>
      </c>
      <c r="D123" s="86">
        <v>1</v>
      </c>
      <c r="E123" s="92">
        <v>12558.4</v>
      </c>
      <c r="F123" s="92"/>
      <c r="G123" s="92"/>
      <c r="H123" s="86"/>
      <c r="I123" s="86"/>
      <c r="J123" s="86"/>
      <c r="K123" s="86"/>
      <c r="L123" s="35"/>
      <c r="M123" s="35"/>
      <c r="N123" s="35"/>
      <c r="O123" s="35"/>
      <c r="P123" s="35"/>
      <c r="Q123" s="92">
        <v>1</v>
      </c>
      <c r="R123" s="227"/>
    </row>
    <row r="124" spans="1:19" ht="20.25" customHeight="1">
      <c r="A124" s="85"/>
      <c r="B124" s="84"/>
      <c r="C124" s="84" t="s">
        <v>124</v>
      </c>
      <c r="D124" s="86">
        <v>1</v>
      </c>
      <c r="E124" s="92">
        <v>1222</v>
      </c>
      <c r="F124" s="92"/>
      <c r="G124" s="92"/>
      <c r="H124" s="86"/>
      <c r="I124" s="86"/>
      <c r="J124" s="86"/>
      <c r="K124" s="86"/>
      <c r="L124" s="35"/>
      <c r="M124" s="35"/>
      <c r="N124" s="35"/>
      <c r="O124" s="35"/>
      <c r="P124" s="35"/>
      <c r="Q124" s="92">
        <v>1</v>
      </c>
      <c r="R124" s="227"/>
    </row>
    <row r="125" spans="1:19" ht="18" customHeight="1">
      <c r="A125" s="85"/>
      <c r="B125" s="84"/>
      <c r="C125" s="84" t="s">
        <v>110</v>
      </c>
      <c r="D125" s="86"/>
      <c r="E125" s="92"/>
      <c r="F125" s="92"/>
      <c r="G125" s="92"/>
      <c r="H125" s="86"/>
      <c r="I125" s="86"/>
      <c r="J125" s="86"/>
      <c r="K125" s="86"/>
      <c r="L125" s="35"/>
      <c r="M125" s="35"/>
      <c r="N125" s="35"/>
      <c r="O125" s="35"/>
      <c r="P125" s="35"/>
      <c r="Q125" s="92"/>
      <c r="R125" s="227"/>
    </row>
    <row r="126" spans="1:19" ht="21.75" customHeight="1">
      <c r="A126" s="85"/>
      <c r="B126" s="84"/>
      <c r="C126" s="84" t="s">
        <v>125</v>
      </c>
      <c r="D126" s="86">
        <v>1</v>
      </c>
      <c r="E126" s="92">
        <v>757</v>
      </c>
      <c r="F126" s="92"/>
      <c r="G126" s="92"/>
      <c r="H126" s="86"/>
      <c r="I126" s="86"/>
      <c r="J126" s="86"/>
      <c r="K126" s="86"/>
      <c r="L126" s="35"/>
      <c r="M126" s="35"/>
      <c r="N126" s="35"/>
      <c r="O126" s="35"/>
      <c r="P126" s="35"/>
      <c r="Q126" s="92">
        <v>1</v>
      </c>
      <c r="R126" s="227"/>
    </row>
    <row r="127" spans="1:19" ht="18.5" customHeight="1">
      <c r="A127" s="85"/>
      <c r="B127" s="84"/>
      <c r="C127" s="84" t="s">
        <v>111</v>
      </c>
      <c r="D127" s="86"/>
      <c r="E127" s="92"/>
      <c r="F127" s="92"/>
      <c r="G127" s="92"/>
      <c r="H127" s="86"/>
      <c r="I127" s="86"/>
      <c r="J127" s="86"/>
      <c r="K127" s="86"/>
      <c r="L127" s="35"/>
      <c r="M127" s="35"/>
      <c r="N127" s="35"/>
      <c r="O127" s="35"/>
      <c r="P127" s="35"/>
      <c r="Q127" s="92"/>
      <c r="R127" s="230"/>
    </row>
    <row r="128" spans="1:19" ht="23.5" customHeight="1">
      <c r="A128" s="85"/>
      <c r="B128" s="83"/>
      <c r="C128" s="84" t="s">
        <v>112</v>
      </c>
      <c r="D128" s="86">
        <v>3</v>
      </c>
      <c r="E128" s="92">
        <f>E129+E130+E131</f>
        <v>4052.8</v>
      </c>
      <c r="F128" s="92"/>
      <c r="G128" s="92"/>
      <c r="H128" s="86"/>
      <c r="I128" s="86"/>
      <c r="J128" s="86"/>
      <c r="K128" s="86"/>
      <c r="L128" s="35"/>
      <c r="M128" s="35"/>
      <c r="N128" s="35"/>
      <c r="O128" s="35"/>
      <c r="P128" s="35"/>
      <c r="Q128" s="86">
        <v>3</v>
      </c>
      <c r="R128" s="227"/>
    </row>
    <row r="129" spans="1:18" ht="23" customHeight="1">
      <c r="A129" s="85"/>
      <c r="B129" s="87"/>
      <c r="C129" s="87" t="s">
        <v>120</v>
      </c>
      <c r="D129" s="86">
        <v>1</v>
      </c>
      <c r="E129" s="92">
        <v>3470</v>
      </c>
      <c r="F129" s="92"/>
      <c r="G129" s="92"/>
      <c r="H129" s="86"/>
      <c r="I129" s="86"/>
      <c r="J129" s="86"/>
      <c r="K129" s="86"/>
      <c r="L129" s="35"/>
      <c r="M129" s="35"/>
      <c r="N129" s="35"/>
      <c r="O129" s="35"/>
      <c r="P129" s="35"/>
      <c r="Q129" s="92">
        <v>1</v>
      </c>
      <c r="R129" s="227"/>
    </row>
    <row r="130" spans="1:18" ht="21.5" customHeight="1">
      <c r="A130" s="85"/>
      <c r="B130" s="84"/>
      <c r="C130" s="84" t="s">
        <v>121</v>
      </c>
      <c r="D130" s="86">
        <v>1</v>
      </c>
      <c r="E130" s="92">
        <v>217.8</v>
      </c>
      <c r="F130" s="92"/>
      <c r="G130" s="92"/>
      <c r="H130" s="86"/>
      <c r="I130" s="86"/>
      <c r="J130" s="86"/>
      <c r="K130" s="86"/>
      <c r="L130" s="35"/>
      <c r="M130" s="35"/>
      <c r="N130" s="35"/>
      <c r="O130" s="35"/>
      <c r="P130" s="35"/>
      <c r="Q130" s="92">
        <v>1</v>
      </c>
      <c r="R130" s="227"/>
    </row>
    <row r="131" spans="1:18" ht="26" customHeight="1">
      <c r="A131" s="85"/>
      <c r="B131" s="84"/>
      <c r="C131" s="84" t="s">
        <v>122</v>
      </c>
      <c r="D131" s="86">
        <v>1</v>
      </c>
      <c r="E131" s="92">
        <v>365</v>
      </c>
      <c r="F131" s="92"/>
      <c r="G131" s="92"/>
      <c r="H131" s="86"/>
      <c r="I131" s="86"/>
      <c r="J131" s="86"/>
      <c r="K131" s="86"/>
      <c r="L131" s="35"/>
      <c r="M131" s="35"/>
      <c r="N131" s="35"/>
      <c r="O131" s="35"/>
      <c r="P131" s="35"/>
      <c r="Q131" s="92">
        <v>1</v>
      </c>
      <c r="R131" s="227"/>
    </row>
    <row r="132" spans="1:18" ht="22" customHeight="1">
      <c r="A132" s="88"/>
      <c r="B132" s="83"/>
      <c r="C132" s="84" t="s">
        <v>113</v>
      </c>
      <c r="D132" s="86">
        <v>3</v>
      </c>
      <c r="E132" s="86"/>
      <c r="F132" s="86"/>
      <c r="G132" s="86"/>
      <c r="H132" s="86"/>
      <c r="I132" s="86"/>
      <c r="J132" s="86"/>
      <c r="K132" s="86"/>
      <c r="L132" s="35"/>
      <c r="M132" s="35"/>
      <c r="N132" s="35"/>
      <c r="O132" s="35"/>
      <c r="P132" s="35"/>
      <c r="Q132" s="35">
        <v>3</v>
      </c>
      <c r="R132" s="35"/>
    </row>
    <row r="133" spans="1:18" ht="23.5" customHeight="1">
      <c r="A133" s="85"/>
      <c r="B133" s="89"/>
      <c r="C133" s="604" t="s">
        <v>117</v>
      </c>
      <c r="D133" s="86">
        <v>1</v>
      </c>
      <c r="E133" s="86"/>
      <c r="F133" s="86"/>
      <c r="G133" s="86"/>
      <c r="H133" s="86"/>
      <c r="I133" s="86"/>
      <c r="J133" s="86"/>
      <c r="K133" s="86"/>
      <c r="L133" s="35"/>
      <c r="M133" s="35"/>
      <c r="N133" s="35"/>
      <c r="O133" s="35"/>
      <c r="P133" s="35"/>
      <c r="Q133" s="86">
        <v>1</v>
      </c>
      <c r="R133" s="35"/>
    </row>
    <row r="134" spans="1:18" ht="28.5" customHeight="1">
      <c r="A134" s="85"/>
      <c r="B134" s="90"/>
      <c r="C134" s="605" t="s">
        <v>118</v>
      </c>
      <c r="D134" s="86">
        <v>1</v>
      </c>
      <c r="E134" s="86"/>
      <c r="F134" s="86"/>
      <c r="G134" s="86"/>
      <c r="H134" s="86"/>
      <c r="I134" s="86"/>
      <c r="J134" s="86"/>
      <c r="K134" s="86"/>
      <c r="L134" s="35"/>
      <c r="M134" s="35"/>
      <c r="N134" s="35"/>
      <c r="O134" s="35"/>
      <c r="P134" s="35"/>
      <c r="Q134" s="86">
        <v>1</v>
      </c>
      <c r="R134" s="35"/>
    </row>
    <row r="135" spans="1:18" ht="27" customHeight="1">
      <c r="A135" s="85"/>
      <c r="B135" s="90"/>
      <c r="C135" s="605" t="s">
        <v>119</v>
      </c>
      <c r="D135" s="86">
        <v>1</v>
      </c>
      <c r="E135" s="86"/>
      <c r="F135" s="86"/>
      <c r="G135" s="86"/>
      <c r="H135" s="86"/>
      <c r="I135" s="86"/>
      <c r="J135" s="86"/>
      <c r="K135" s="86"/>
      <c r="L135" s="35"/>
      <c r="M135" s="35"/>
      <c r="N135" s="35"/>
      <c r="O135" s="35"/>
      <c r="P135" s="35"/>
      <c r="Q135" s="86">
        <v>1</v>
      </c>
      <c r="R135" s="35"/>
    </row>
    <row r="136" spans="1:18" ht="25.5" customHeight="1">
      <c r="A136" s="91"/>
      <c r="B136" s="83"/>
      <c r="C136" s="84" t="s">
        <v>114</v>
      </c>
      <c r="D136" s="86">
        <v>328</v>
      </c>
      <c r="E136" s="86"/>
      <c r="F136" s="86"/>
      <c r="G136" s="86"/>
      <c r="H136" s="86"/>
      <c r="I136" s="86"/>
      <c r="J136" s="86"/>
      <c r="K136" s="86"/>
      <c r="L136" s="35"/>
      <c r="M136" s="35"/>
      <c r="N136" s="35"/>
      <c r="O136" s="35"/>
      <c r="P136" s="35"/>
      <c r="Q136" s="86">
        <f>D136</f>
        <v>328</v>
      </c>
      <c r="R136" s="35"/>
    </row>
    <row r="137" spans="1:18" ht="29.25" customHeight="1">
      <c r="A137" s="332">
        <v>13</v>
      </c>
      <c r="B137" s="333"/>
      <c r="C137" s="592" t="s">
        <v>141</v>
      </c>
      <c r="D137" s="348">
        <f>D138+D139+D141</f>
        <v>951</v>
      </c>
      <c r="E137" s="348">
        <f t="shared" ref="E137:Q137" si="5">E138+E139+E141</f>
        <v>49861.15</v>
      </c>
      <c r="F137" s="348">
        <f t="shared" si="5"/>
        <v>0</v>
      </c>
      <c r="G137" s="348">
        <f t="shared" si="5"/>
        <v>0</v>
      </c>
      <c r="H137" s="348">
        <f t="shared" si="5"/>
        <v>0</v>
      </c>
      <c r="I137" s="348">
        <f t="shared" si="5"/>
        <v>0</v>
      </c>
      <c r="J137" s="348">
        <f t="shared" si="5"/>
        <v>0</v>
      </c>
      <c r="K137" s="348">
        <f t="shared" si="5"/>
        <v>0</v>
      </c>
      <c r="L137" s="348">
        <f t="shared" si="5"/>
        <v>0</v>
      </c>
      <c r="M137" s="348">
        <f t="shared" si="5"/>
        <v>0</v>
      </c>
      <c r="N137" s="348">
        <f t="shared" si="5"/>
        <v>0</v>
      </c>
      <c r="O137" s="348">
        <f t="shared" si="5"/>
        <v>901.65</v>
      </c>
      <c r="P137" s="348">
        <f t="shared" si="5"/>
        <v>0</v>
      </c>
      <c r="Q137" s="348">
        <f t="shared" si="5"/>
        <v>49908.5</v>
      </c>
      <c r="R137" s="35"/>
    </row>
    <row r="138" spans="1:18" ht="28" customHeight="1">
      <c r="A138" s="35"/>
      <c r="B138" s="35"/>
      <c r="C138" s="226" t="s">
        <v>23</v>
      </c>
      <c r="D138" s="108">
        <v>1</v>
      </c>
      <c r="E138" s="225">
        <v>26418.5</v>
      </c>
      <c r="F138" s="225">
        <v>0</v>
      </c>
      <c r="G138" s="225">
        <v>0</v>
      </c>
      <c r="H138" s="672">
        <v>0</v>
      </c>
      <c r="I138" s="672"/>
      <c r="J138" s="672">
        <v>0</v>
      </c>
      <c r="K138" s="672"/>
      <c r="L138" s="672"/>
      <c r="M138" s="672"/>
      <c r="N138" s="672"/>
      <c r="O138" s="225">
        <v>0</v>
      </c>
      <c r="P138" s="225">
        <v>0</v>
      </c>
      <c r="Q138" s="225">
        <f>E138</f>
        <v>26418.5</v>
      </c>
      <c r="R138" s="35"/>
    </row>
    <row r="139" spans="1:18" ht="36.75" customHeight="1">
      <c r="A139" s="35"/>
      <c r="B139" s="35"/>
      <c r="C139" s="233" t="s">
        <v>146</v>
      </c>
      <c r="D139" s="108">
        <v>1</v>
      </c>
      <c r="E139" s="225">
        <f>O139+Q139</f>
        <v>23442.65</v>
      </c>
      <c r="F139" s="109"/>
      <c r="G139" s="109"/>
      <c r="H139" s="672">
        <v>0</v>
      </c>
      <c r="I139" s="672"/>
      <c r="J139" s="672"/>
      <c r="K139" s="672"/>
      <c r="L139" s="672"/>
      <c r="M139" s="672"/>
      <c r="N139" s="672"/>
      <c r="O139" s="225">
        <v>835.65</v>
      </c>
      <c r="P139" s="225">
        <v>0</v>
      </c>
      <c r="Q139" s="225">
        <v>22607</v>
      </c>
      <c r="R139" s="35"/>
    </row>
    <row r="140" spans="1:18" ht="23.5" customHeight="1">
      <c r="A140" s="35"/>
      <c r="B140" s="35"/>
      <c r="C140" s="226" t="s">
        <v>25</v>
      </c>
      <c r="D140" s="108"/>
      <c r="E140" s="225"/>
      <c r="F140" s="225"/>
      <c r="G140" s="225"/>
      <c r="H140" s="672"/>
      <c r="I140" s="672"/>
      <c r="J140" s="672"/>
      <c r="K140" s="672"/>
      <c r="L140" s="672"/>
      <c r="M140" s="672"/>
      <c r="N140" s="672"/>
      <c r="O140" s="225"/>
      <c r="P140" s="225"/>
      <c r="Q140" s="225"/>
      <c r="R140" s="35"/>
    </row>
    <row r="141" spans="1:18" ht="21" customHeight="1">
      <c r="A141" s="35"/>
      <c r="B141" s="35"/>
      <c r="C141" s="226" t="s">
        <v>26</v>
      </c>
      <c r="D141" s="225">
        <f>O141+Q141</f>
        <v>949</v>
      </c>
      <c r="E141" s="225"/>
      <c r="F141" s="225"/>
      <c r="G141" s="225"/>
      <c r="H141" s="672"/>
      <c r="I141" s="672"/>
      <c r="J141" s="672"/>
      <c r="K141" s="672"/>
      <c r="L141" s="672"/>
      <c r="M141" s="672"/>
      <c r="N141" s="672"/>
      <c r="O141" s="225">
        <v>66</v>
      </c>
      <c r="P141" s="225"/>
      <c r="Q141" s="225">
        <v>883</v>
      </c>
      <c r="R141" s="35"/>
    </row>
    <row r="142" spans="1:18" ht="43.5" customHeight="1">
      <c r="A142" s="332">
        <v>14</v>
      </c>
      <c r="B142" s="333"/>
      <c r="C142" s="347" t="s">
        <v>210</v>
      </c>
      <c r="D142" s="335">
        <f>D145+D146</f>
        <v>89</v>
      </c>
      <c r="E142" s="332"/>
      <c r="F142" s="332"/>
      <c r="G142" s="332"/>
      <c r="H142" s="332"/>
      <c r="I142" s="332"/>
      <c r="J142" s="332"/>
      <c r="K142" s="332"/>
      <c r="L142" s="332"/>
      <c r="M142" s="332"/>
      <c r="N142" s="332"/>
      <c r="O142" s="332"/>
      <c r="P142" s="332"/>
      <c r="Q142" s="335">
        <f>Q145+Q146</f>
        <v>89</v>
      </c>
      <c r="R142" s="35"/>
    </row>
    <row r="143" spans="1:18" ht="26" customHeight="1">
      <c r="A143" s="35"/>
      <c r="B143" s="35"/>
      <c r="C143" s="226" t="s">
        <v>23</v>
      </c>
      <c r="D143" s="226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ht="24.5" customHeight="1">
      <c r="A144" s="35"/>
      <c r="B144" s="35"/>
      <c r="C144" s="226" t="s">
        <v>24</v>
      </c>
      <c r="D144" s="226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ht="28.5" customHeight="1">
      <c r="A145" s="35"/>
      <c r="B145" s="35"/>
      <c r="C145" s="226" t="s">
        <v>209</v>
      </c>
      <c r="D145" s="227">
        <v>1</v>
      </c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>
        <v>1</v>
      </c>
      <c r="R145" s="35"/>
    </row>
    <row r="146" spans="1:18" ht="28" customHeight="1">
      <c r="A146" s="35"/>
      <c r="B146" s="35"/>
      <c r="C146" s="226" t="s">
        <v>26</v>
      </c>
      <c r="D146" s="227">
        <v>88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243">
        <f>D146</f>
        <v>88</v>
      </c>
      <c r="R146" s="35"/>
    </row>
    <row r="147" spans="1:18" ht="33" customHeight="1">
      <c r="A147" s="332">
        <v>15</v>
      </c>
      <c r="B147" s="333"/>
      <c r="C147" s="582" t="s">
        <v>211</v>
      </c>
      <c r="D147" s="344">
        <f>D162+D165+D166+D171</f>
        <v>551</v>
      </c>
      <c r="E147" s="345">
        <f>E148+E151</f>
        <v>35709.700000000004</v>
      </c>
      <c r="F147" s="346"/>
      <c r="G147" s="346"/>
      <c r="H147" s="346"/>
      <c r="I147" s="346"/>
      <c r="J147" s="346"/>
      <c r="K147" s="346"/>
      <c r="L147" s="346"/>
      <c r="M147" s="346"/>
      <c r="N147" s="346"/>
      <c r="O147" s="346"/>
      <c r="P147" s="346"/>
      <c r="Q147" s="345">
        <f>Q148+Q151</f>
        <v>35709.700000000004</v>
      </c>
      <c r="R147" s="35"/>
    </row>
    <row r="148" spans="1:18" ht="21" customHeight="1">
      <c r="A148" s="35"/>
      <c r="B148" s="35"/>
      <c r="C148" s="609" t="s">
        <v>212</v>
      </c>
      <c r="D148" s="283"/>
      <c r="E148" s="619">
        <f>SUM(E149:E150)</f>
        <v>18555.300000000003</v>
      </c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619">
        <f>SUM(Q149:Q150)</f>
        <v>18555.300000000003</v>
      </c>
      <c r="R148" s="35"/>
    </row>
    <row r="149" spans="1:18" ht="36.75" customHeight="1">
      <c r="A149" s="35"/>
      <c r="B149" s="35"/>
      <c r="C149" s="606" t="s">
        <v>213</v>
      </c>
      <c r="D149" s="607"/>
      <c r="E149" s="620">
        <v>9620.1</v>
      </c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620">
        <v>9620.1</v>
      </c>
      <c r="R149" s="35"/>
    </row>
    <row r="150" spans="1:18" ht="34.5" customHeight="1">
      <c r="A150" s="35"/>
      <c r="B150" s="35"/>
      <c r="C150" s="606" t="s">
        <v>214</v>
      </c>
      <c r="D150" s="608">
        <v>0</v>
      </c>
      <c r="E150" s="620">
        <v>8935.2000000000007</v>
      </c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620">
        <v>8935.2000000000007</v>
      </c>
      <c r="R150" s="35"/>
    </row>
    <row r="151" spans="1:18" ht="37" customHeight="1">
      <c r="A151" s="35"/>
      <c r="B151" s="35"/>
      <c r="C151" s="610" t="s">
        <v>215</v>
      </c>
      <c r="D151" s="608"/>
      <c r="E151" s="621">
        <f>SUM(E152:E161)</f>
        <v>17154.400000000001</v>
      </c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621">
        <f>SUM(Q152:Q161)</f>
        <v>17154.400000000001</v>
      </c>
      <c r="R151" s="35"/>
    </row>
    <row r="152" spans="1:18" ht="31" customHeight="1">
      <c r="A152" s="35"/>
      <c r="B152" s="35"/>
      <c r="C152" s="606" t="s">
        <v>216</v>
      </c>
      <c r="D152" s="608"/>
      <c r="E152" s="620">
        <v>1981.3</v>
      </c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620">
        <v>1981.3</v>
      </c>
      <c r="R152" s="35"/>
    </row>
    <row r="153" spans="1:18" ht="26" customHeight="1">
      <c r="A153" s="35"/>
      <c r="B153" s="35"/>
      <c r="C153" s="606" t="s">
        <v>217</v>
      </c>
      <c r="D153" s="608"/>
      <c r="E153" s="620">
        <v>814.4</v>
      </c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620">
        <v>814.4</v>
      </c>
      <c r="R153" s="35"/>
    </row>
    <row r="154" spans="1:18" ht="24.5" customHeight="1">
      <c r="A154" s="35"/>
      <c r="B154" s="35"/>
      <c r="C154" s="606" t="s">
        <v>218</v>
      </c>
      <c r="D154" s="608"/>
      <c r="E154" s="620">
        <v>1264.3</v>
      </c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620">
        <v>1264.3</v>
      </c>
      <c r="R154" s="35"/>
    </row>
    <row r="155" spans="1:18" ht="24" customHeight="1">
      <c r="A155" s="35"/>
      <c r="B155" s="35"/>
      <c r="C155" s="606" t="s">
        <v>219</v>
      </c>
      <c r="D155" s="608"/>
      <c r="E155" s="620">
        <v>1483.9</v>
      </c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620">
        <v>1483.9</v>
      </c>
      <c r="R155" s="35"/>
    </row>
    <row r="156" spans="1:18" ht="25" customHeight="1">
      <c r="A156" s="35"/>
      <c r="B156" s="35"/>
      <c r="C156" s="606" t="s">
        <v>220</v>
      </c>
      <c r="D156" s="608"/>
      <c r="E156" s="620">
        <v>1764.9</v>
      </c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620">
        <v>1764.9</v>
      </c>
      <c r="R156" s="35"/>
    </row>
    <row r="157" spans="1:18" ht="25.5" customHeight="1">
      <c r="A157" s="35"/>
      <c r="B157" s="35"/>
      <c r="C157" s="606" t="s">
        <v>221</v>
      </c>
      <c r="D157" s="608"/>
      <c r="E157" s="620">
        <v>1398.6</v>
      </c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620">
        <v>1398.6</v>
      </c>
      <c r="R157" s="35"/>
    </row>
    <row r="158" spans="1:18" ht="21.5" customHeight="1">
      <c r="A158" s="35"/>
      <c r="B158" s="35"/>
      <c r="C158" s="606" t="s">
        <v>222</v>
      </c>
      <c r="D158" s="608"/>
      <c r="E158" s="620">
        <v>3115.8</v>
      </c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620">
        <v>3115.8</v>
      </c>
      <c r="R158" s="35"/>
    </row>
    <row r="159" spans="1:18" ht="20.5" customHeight="1">
      <c r="A159" s="35"/>
      <c r="B159" s="35"/>
      <c r="C159" s="606" t="s">
        <v>223</v>
      </c>
      <c r="D159" s="608"/>
      <c r="E159" s="620">
        <v>1423.7</v>
      </c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620">
        <v>1423.7</v>
      </c>
      <c r="R159" s="35"/>
    </row>
    <row r="160" spans="1:18" ht="22" customHeight="1">
      <c r="A160" s="35"/>
      <c r="B160" s="35"/>
      <c r="C160" s="606" t="s">
        <v>224</v>
      </c>
      <c r="D160" s="608"/>
      <c r="E160" s="620">
        <v>2037.8</v>
      </c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620">
        <v>2037.8</v>
      </c>
      <c r="R160" s="35"/>
    </row>
    <row r="161" spans="1:18" ht="21" customHeight="1">
      <c r="A161" s="35"/>
      <c r="B161" s="35"/>
      <c r="C161" s="606" t="s">
        <v>225</v>
      </c>
      <c r="D161" s="608"/>
      <c r="E161" s="620">
        <v>1869.7</v>
      </c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620">
        <v>1869.7</v>
      </c>
      <c r="R161" s="35"/>
    </row>
    <row r="162" spans="1:18" ht="30" customHeight="1">
      <c r="A162" s="35"/>
      <c r="B162" s="35"/>
      <c r="C162" s="611" t="s">
        <v>226</v>
      </c>
      <c r="D162" s="612">
        <f>D163+D164</f>
        <v>2</v>
      </c>
      <c r="E162" s="612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284">
        <f>SUM(Q163:Q164)</f>
        <v>2</v>
      </c>
      <c r="R162" s="35"/>
    </row>
    <row r="163" spans="1:18" ht="40.5" customHeight="1">
      <c r="A163" s="35"/>
      <c r="B163" s="35"/>
      <c r="C163" s="606" t="s">
        <v>213</v>
      </c>
      <c r="D163" s="608">
        <v>1</v>
      </c>
      <c r="E163" s="46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128">
        <v>1</v>
      </c>
      <c r="R163" s="35"/>
    </row>
    <row r="164" spans="1:18" ht="37" customHeight="1">
      <c r="A164" s="35"/>
      <c r="B164" s="35"/>
      <c r="C164" s="606" t="s">
        <v>214</v>
      </c>
      <c r="D164" s="608">
        <v>1</v>
      </c>
      <c r="E164" s="613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128">
        <v>1</v>
      </c>
      <c r="R164" s="35"/>
    </row>
    <row r="165" spans="1:18" ht="38" customHeight="1">
      <c r="A165" s="35"/>
      <c r="B165" s="35"/>
      <c r="C165" s="614" t="s">
        <v>227</v>
      </c>
      <c r="D165" s="612">
        <v>10</v>
      </c>
      <c r="E165" s="61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208">
        <v>10</v>
      </c>
      <c r="R165" s="35"/>
    </row>
    <row r="166" spans="1:18" ht="28.5" customHeight="1">
      <c r="A166" s="35"/>
      <c r="B166" s="35"/>
      <c r="C166" s="611" t="s">
        <v>25</v>
      </c>
      <c r="D166" s="612">
        <f>SUM(D167:D170)</f>
        <v>4</v>
      </c>
      <c r="E166" s="612">
        <f>SUM(E167:E169)</f>
        <v>0</v>
      </c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284">
        <f>SUM(Q167:Q170)</f>
        <v>4</v>
      </c>
      <c r="R166" s="35"/>
    </row>
    <row r="167" spans="1:18" ht="26" customHeight="1">
      <c r="A167" s="35"/>
      <c r="B167" s="35"/>
      <c r="C167" s="615" t="s">
        <v>228</v>
      </c>
      <c r="D167" s="608">
        <v>1</v>
      </c>
      <c r="E167" s="616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128">
        <v>1</v>
      </c>
      <c r="R167" s="35"/>
    </row>
    <row r="168" spans="1:18" ht="24.5" customHeight="1">
      <c r="A168" s="35"/>
      <c r="B168" s="35"/>
      <c r="C168" s="617" t="s">
        <v>229</v>
      </c>
      <c r="D168" s="608">
        <v>1</v>
      </c>
      <c r="E168" s="616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128">
        <v>1</v>
      </c>
      <c r="R168" s="35"/>
    </row>
    <row r="169" spans="1:18" ht="25" customHeight="1">
      <c r="A169" s="35"/>
      <c r="B169" s="35"/>
      <c r="C169" s="618" t="s">
        <v>230</v>
      </c>
      <c r="D169" s="608">
        <v>1</v>
      </c>
      <c r="E169" s="616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128">
        <v>1</v>
      </c>
      <c r="R169" s="35"/>
    </row>
    <row r="170" spans="1:18" ht="26.5" customHeight="1">
      <c r="A170" s="35"/>
      <c r="B170" s="35"/>
      <c r="C170" s="618" t="s">
        <v>265</v>
      </c>
      <c r="D170" s="608">
        <v>1</v>
      </c>
      <c r="E170" s="616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128">
        <v>1</v>
      </c>
      <c r="R170" s="35"/>
    </row>
    <row r="171" spans="1:18" ht="29" customHeight="1">
      <c r="A171" s="35"/>
      <c r="B171" s="35"/>
      <c r="C171" s="195" t="s">
        <v>26</v>
      </c>
      <c r="D171" s="208">
        <v>535</v>
      </c>
      <c r="E171" s="129">
        <v>0</v>
      </c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284">
        <v>535</v>
      </c>
      <c r="R171" s="35"/>
    </row>
    <row r="172" spans="1:18" ht="40.5" customHeight="1">
      <c r="A172" s="332">
        <v>16</v>
      </c>
      <c r="B172" s="333"/>
      <c r="C172" s="581" t="s">
        <v>232</v>
      </c>
      <c r="D172" s="341">
        <f>D173+D174+D175+D176</f>
        <v>218</v>
      </c>
      <c r="E172" s="342">
        <f>E173+E174</f>
        <v>1063</v>
      </c>
      <c r="F172" s="341">
        <f>F173+F174+F175+F176</f>
        <v>218</v>
      </c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1:18" ht="25.5" customHeight="1">
      <c r="A173" s="35"/>
      <c r="B173" s="35"/>
      <c r="C173" s="137" t="s">
        <v>23</v>
      </c>
      <c r="D173" s="99">
        <v>1</v>
      </c>
      <c r="E173" s="139">
        <v>321</v>
      </c>
      <c r="F173" s="99">
        <v>1</v>
      </c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1:18" ht="23.5" customHeight="1">
      <c r="A174" s="35"/>
      <c r="B174" s="35"/>
      <c r="C174" s="137" t="s">
        <v>24</v>
      </c>
      <c r="D174" s="101">
        <v>1</v>
      </c>
      <c r="E174" s="139">
        <v>742</v>
      </c>
      <c r="F174" s="101">
        <v>1</v>
      </c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1:18" ht="25.5" customHeight="1">
      <c r="A175" s="35"/>
      <c r="B175" s="35"/>
      <c r="C175" s="138" t="s">
        <v>25</v>
      </c>
      <c r="D175" s="99"/>
      <c r="E175" s="136"/>
      <c r="F175" s="99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spans="1:18" ht="27.5" customHeight="1">
      <c r="A176" s="35"/>
      <c r="B176" s="35"/>
      <c r="C176" s="98" t="s">
        <v>114</v>
      </c>
      <c r="D176" s="99">
        <f>F176</f>
        <v>216</v>
      </c>
      <c r="E176" s="136"/>
      <c r="F176" s="99">
        <v>216</v>
      </c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1:20" ht="39.5" customHeight="1">
      <c r="A177" s="332">
        <v>17</v>
      </c>
      <c r="B177" s="333"/>
      <c r="C177" s="581" t="s">
        <v>241</v>
      </c>
      <c r="D177" s="341">
        <f>D178+D179+D180+D181</f>
        <v>177</v>
      </c>
      <c r="E177" s="342">
        <v>0</v>
      </c>
      <c r="F177" s="341">
        <f>F178+F179+F180+F181</f>
        <v>177</v>
      </c>
      <c r="G177" s="333"/>
      <c r="H177" s="333"/>
      <c r="I177" s="333"/>
      <c r="J177" s="333"/>
      <c r="K177" s="333"/>
      <c r="L177" s="333"/>
      <c r="M177" s="333"/>
      <c r="N177" s="333"/>
      <c r="O177" s="333"/>
      <c r="P177" s="333"/>
      <c r="Q177" s="333"/>
      <c r="R177" s="333"/>
      <c r="S177" s="343"/>
      <c r="T177" s="127" t="s">
        <v>260</v>
      </c>
    </row>
    <row r="178" spans="1:20" ht="28" customHeight="1">
      <c r="A178" s="35"/>
      <c r="B178" s="35"/>
      <c r="C178" s="137" t="s">
        <v>23</v>
      </c>
      <c r="D178" s="99">
        <v>0</v>
      </c>
      <c r="E178" s="139">
        <v>0</v>
      </c>
      <c r="F178" s="99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spans="1:20" ht="24" customHeight="1">
      <c r="A179" s="35"/>
      <c r="B179" s="35"/>
      <c r="C179" s="137" t="s">
        <v>24</v>
      </c>
      <c r="D179" s="101">
        <v>0</v>
      </c>
      <c r="E179" s="139">
        <v>0</v>
      </c>
      <c r="F179" s="101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1:20" ht="24.5" customHeight="1">
      <c r="A180" s="35"/>
      <c r="B180" s="35"/>
      <c r="C180" s="142" t="s">
        <v>288</v>
      </c>
      <c r="D180" s="99">
        <v>1</v>
      </c>
      <c r="E180" s="136"/>
      <c r="F180" s="99">
        <v>1</v>
      </c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spans="1:20" ht="26.5" customHeight="1">
      <c r="A181" s="35"/>
      <c r="B181" s="35"/>
      <c r="C181" s="98" t="s">
        <v>114</v>
      </c>
      <c r="D181" s="99">
        <f>F181</f>
        <v>176</v>
      </c>
      <c r="E181" s="136"/>
      <c r="F181" s="99">
        <v>176</v>
      </c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spans="1:20" ht="30.75" customHeight="1">
      <c r="A182" s="332">
        <v>18</v>
      </c>
      <c r="B182" s="333"/>
      <c r="C182" s="596" t="s">
        <v>233</v>
      </c>
      <c r="D182" s="339">
        <f>D183+D184+D185+D186+D187</f>
        <v>576</v>
      </c>
      <c r="E182" s="340">
        <f>SUM(E183:E186)</f>
        <v>57409.2</v>
      </c>
      <c r="F182" s="339"/>
      <c r="G182" s="333"/>
      <c r="H182" s="333"/>
      <c r="I182" s="333"/>
      <c r="J182" s="333"/>
      <c r="K182" s="333"/>
      <c r="L182" s="333"/>
      <c r="M182" s="333"/>
      <c r="N182" s="333"/>
      <c r="O182" s="333"/>
      <c r="P182" s="333"/>
      <c r="Q182" s="339">
        <f>Q183+Q184+Q185+Q186+Q187</f>
        <v>576</v>
      </c>
      <c r="R182" s="35"/>
    </row>
    <row r="183" spans="1:20" ht="21.5" customHeight="1">
      <c r="A183" s="35"/>
      <c r="B183" s="35"/>
      <c r="C183" s="140" t="s">
        <v>23</v>
      </c>
      <c r="D183" s="162">
        <v>8</v>
      </c>
      <c r="E183" s="163">
        <v>57409.2</v>
      </c>
      <c r="F183" s="162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162">
        <v>8</v>
      </c>
      <c r="R183" s="35"/>
    </row>
    <row r="184" spans="1:20" ht="24.5" customHeight="1">
      <c r="A184" s="35"/>
      <c r="B184" s="35"/>
      <c r="C184" s="140" t="s">
        <v>24</v>
      </c>
      <c r="D184" s="162">
        <v>8</v>
      </c>
      <c r="E184" s="162"/>
      <c r="F184" s="162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162">
        <v>8</v>
      </c>
      <c r="R184" s="35"/>
    </row>
    <row r="185" spans="1:20" ht="24" customHeight="1">
      <c r="A185" s="35"/>
      <c r="B185" s="35"/>
      <c r="C185" s="130" t="s">
        <v>234</v>
      </c>
      <c r="D185" s="164">
        <v>1</v>
      </c>
      <c r="E185" s="162">
        <v>0</v>
      </c>
      <c r="F185" s="164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164">
        <v>1</v>
      </c>
      <c r="R185" s="35"/>
    </row>
    <row r="186" spans="1:20" ht="26.5" customHeight="1">
      <c r="A186" s="35"/>
      <c r="B186" s="35"/>
      <c r="C186" s="131" t="s">
        <v>235</v>
      </c>
      <c r="D186" s="162">
        <v>1</v>
      </c>
      <c r="E186" s="162">
        <v>0</v>
      </c>
      <c r="F186" s="162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162">
        <v>1</v>
      </c>
      <c r="R186" s="35"/>
    </row>
    <row r="187" spans="1:20" ht="25" customHeight="1">
      <c r="A187" s="35"/>
      <c r="B187" s="35"/>
      <c r="C187" s="98" t="s">
        <v>114</v>
      </c>
      <c r="D187" s="35">
        <v>558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>
        <f>D187</f>
        <v>558</v>
      </c>
      <c r="R187" s="35"/>
    </row>
    <row r="188" spans="1:20" ht="29.25" customHeight="1">
      <c r="A188" s="336">
        <v>19</v>
      </c>
      <c r="B188" s="337"/>
      <c r="C188" s="622" t="s">
        <v>242</v>
      </c>
      <c r="D188" s="209">
        <f>D189+D190+D191+D194</f>
        <v>329</v>
      </c>
      <c r="E188" s="209">
        <f>E189</f>
        <v>61559</v>
      </c>
      <c r="F188" s="336"/>
      <c r="G188" s="336"/>
      <c r="H188" s="336"/>
      <c r="I188" s="336"/>
      <c r="J188" s="336">
        <f>J190</f>
        <v>2</v>
      </c>
      <c r="K188" s="336"/>
      <c r="L188" s="336"/>
      <c r="M188" s="336"/>
      <c r="N188" s="336"/>
      <c r="O188" s="336"/>
      <c r="P188" s="336"/>
      <c r="Q188" s="338">
        <f>Q189+Q190+Q191+Q194</f>
        <v>327</v>
      </c>
      <c r="R188" s="35"/>
    </row>
    <row r="189" spans="1:20" ht="23" customHeight="1">
      <c r="A189" s="35"/>
      <c r="B189" s="35"/>
      <c r="C189" s="141" t="s">
        <v>23</v>
      </c>
      <c r="D189" s="210">
        <v>9</v>
      </c>
      <c r="E189" s="210">
        <v>61559</v>
      </c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>
        <v>9</v>
      </c>
      <c r="R189" s="35"/>
    </row>
    <row r="190" spans="1:20" ht="24.5" customHeight="1">
      <c r="A190" s="35"/>
      <c r="B190" s="35"/>
      <c r="C190" s="141" t="s">
        <v>24</v>
      </c>
      <c r="D190" s="210">
        <v>27</v>
      </c>
      <c r="E190" s="210"/>
      <c r="F190" s="35"/>
      <c r="G190" s="35"/>
      <c r="H190" s="35"/>
      <c r="I190" s="35"/>
      <c r="J190" s="35">
        <v>2</v>
      </c>
      <c r="K190" s="35"/>
      <c r="L190" s="35"/>
      <c r="M190" s="35"/>
      <c r="N190" s="35"/>
      <c r="O190" s="35"/>
      <c r="P190" s="35"/>
      <c r="Q190" s="35">
        <v>25</v>
      </c>
      <c r="R190" s="35"/>
    </row>
    <row r="191" spans="1:20" ht="24" customHeight="1">
      <c r="A191" s="35"/>
      <c r="B191" s="35"/>
      <c r="C191" s="147" t="s">
        <v>25</v>
      </c>
      <c r="D191" s="211">
        <v>2</v>
      </c>
      <c r="E191" s="209">
        <v>0</v>
      </c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210">
        <v>2</v>
      </c>
      <c r="R191" s="35"/>
    </row>
    <row r="192" spans="1:20" ht="26" customHeight="1">
      <c r="A192" s="35"/>
      <c r="B192" s="35"/>
      <c r="C192" s="141" t="s">
        <v>237</v>
      </c>
      <c r="D192" s="210">
        <v>1</v>
      </c>
      <c r="E192" s="210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210">
        <v>1</v>
      </c>
      <c r="R192" s="35"/>
    </row>
    <row r="193" spans="1:18" ht="24" customHeight="1">
      <c r="A193" s="35"/>
      <c r="B193" s="35"/>
      <c r="C193" s="141" t="s">
        <v>238</v>
      </c>
      <c r="D193" s="210">
        <v>1</v>
      </c>
      <c r="E193" s="210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210">
        <v>1</v>
      </c>
      <c r="R193" s="35"/>
    </row>
    <row r="194" spans="1:18" ht="26.5" customHeight="1">
      <c r="A194" s="35"/>
      <c r="B194" s="35"/>
      <c r="C194" s="141" t="s">
        <v>26</v>
      </c>
      <c r="D194" s="210">
        <v>291</v>
      </c>
      <c r="E194" s="209">
        <v>0</v>
      </c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210">
        <f>D194</f>
        <v>291</v>
      </c>
      <c r="R194" s="35"/>
    </row>
    <row r="195" spans="1:18" ht="40" customHeight="1">
      <c r="A195" s="332">
        <v>20</v>
      </c>
      <c r="B195" s="332"/>
      <c r="C195" s="582" t="s">
        <v>243</v>
      </c>
      <c r="D195" s="335">
        <f t="shared" ref="D195:Q195" si="6">D196+D197+D198+D199</f>
        <v>479</v>
      </c>
      <c r="E195" s="335">
        <f t="shared" si="6"/>
        <v>64294</v>
      </c>
      <c r="F195" s="335">
        <f t="shared" si="6"/>
        <v>0</v>
      </c>
      <c r="G195" s="335">
        <f t="shared" si="6"/>
        <v>0</v>
      </c>
      <c r="H195" s="335">
        <f t="shared" si="6"/>
        <v>0</v>
      </c>
      <c r="I195" s="335">
        <f t="shared" si="6"/>
        <v>0</v>
      </c>
      <c r="J195" s="335">
        <f t="shared" si="6"/>
        <v>0</v>
      </c>
      <c r="K195" s="335">
        <f t="shared" si="6"/>
        <v>0</v>
      </c>
      <c r="L195" s="335">
        <f t="shared" si="6"/>
        <v>0</v>
      </c>
      <c r="M195" s="335">
        <f t="shared" si="6"/>
        <v>0</v>
      </c>
      <c r="N195" s="335">
        <f t="shared" si="6"/>
        <v>0</v>
      </c>
      <c r="O195" s="335">
        <f t="shared" si="6"/>
        <v>0</v>
      </c>
      <c r="P195" s="335">
        <f t="shared" si="6"/>
        <v>0</v>
      </c>
      <c r="Q195" s="335">
        <f t="shared" si="6"/>
        <v>479</v>
      </c>
      <c r="R195" s="35"/>
    </row>
    <row r="196" spans="1:18" ht="27.5" customHeight="1">
      <c r="A196" s="35"/>
      <c r="B196" s="35"/>
      <c r="C196" s="141" t="s">
        <v>244</v>
      </c>
      <c r="D196" s="210">
        <v>15</v>
      </c>
      <c r="E196" s="210">
        <v>52304</v>
      </c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210">
        <v>15</v>
      </c>
      <c r="R196" s="35"/>
    </row>
    <row r="197" spans="1:18" ht="22" customHeight="1">
      <c r="A197" s="35"/>
      <c r="B197" s="35"/>
      <c r="C197" s="141" t="s">
        <v>245</v>
      </c>
      <c r="D197" s="210">
        <v>15</v>
      </c>
      <c r="E197" s="210">
        <v>11990</v>
      </c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210">
        <v>15</v>
      </c>
      <c r="R197" s="35"/>
    </row>
    <row r="198" spans="1:18" ht="23" customHeight="1">
      <c r="A198" s="35"/>
      <c r="B198" s="35"/>
      <c r="C198" s="141" t="s">
        <v>246</v>
      </c>
      <c r="D198" s="210">
        <v>1</v>
      </c>
      <c r="E198" s="209">
        <v>0</v>
      </c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210">
        <v>1</v>
      </c>
      <c r="R198" s="35"/>
    </row>
    <row r="199" spans="1:18" ht="24" customHeight="1">
      <c r="A199" s="35"/>
      <c r="B199" s="35"/>
      <c r="C199" s="141" t="s">
        <v>26</v>
      </c>
      <c r="D199" s="210">
        <v>448</v>
      </c>
      <c r="E199" s="209">
        <v>0</v>
      </c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210">
        <f>D199</f>
        <v>448</v>
      </c>
      <c r="R199" s="35"/>
    </row>
    <row r="200" spans="1:18" ht="32.25" customHeight="1">
      <c r="A200" s="332">
        <v>21</v>
      </c>
      <c r="B200" s="333"/>
      <c r="C200" s="582" t="s">
        <v>250</v>
      </c>
      <c r="D200" s="334">
        <f>D201+D202+D203+D207</f>
        <v>504</v>
      </c>
      <c r="E200" s="332"/>
      <c r="F200" s="333"/>
      <c r="G200" s="333"/>
      <c r="H200" s="333"/>
      <c r="I200" s="333"/>
      <c r="J200" s="333"/>
      <c r="K200" s="333"/>
      <c r="L200" s="333"/>
      <c r="M200" s="333"/>
      <c r="N200" s="333"/>
      <c r="O200" s="333"/>
      <c r="P200" s="333"/>
      <c r="Q200" s="334">
        <f>Q201+Q202+Q203+Q207</f>
        <v>504</v>
      </c>
      <c r="R200" s="35"/>
    </row>
    <row r="201" spans="1:18" ht="26" customHeight="1">
      <c r="A201" s="35"/>
      <c r="B201" s="35"/>
      <c r="C201" s="141" t="s">
        <v>23</v>
      </c>
      <c r="D201" s="227">
        <v>1</v>
      </c>
      <c r="E201" s="35">
        <v>2665</v>
      </c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>
        <v>1</v>
      </c>
      <c r="R201" s="35"/>
    </row>
    <row r="202" spans="1:18" ht="28.5" customHeight="1">
      <c r="A202" s="35"/>
      <c r="B202" s="35"/>
      <c r="C202" s="141" t="s">
        <v>24</v>
      </c>
      <c r="D202" s="227">
        <v>14</v>
      </c>
      <c r="E202" s="35">
        <v>326</v>
      </c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227">
        <v>14</v>
      </c>
      <c r="R202" s="35"/>
    </row>
    <row r="203" spans="1:18" ht="22.5" customHeight="1">
      <c r="A203" s="35"/>
      <c r="B203" s="35"/>
      <c r="C203" s="147" t="s">
        <v>25</v>
      </c>
      <c r="D203" s="150">
        <v>3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150">
        <v>3</v>
      </c>
      <c r="R203" s="35"/>
    </row>
    <row r="204" spans="1:18" ht="26" customHeight="1">
      <c r="A204" s="35"/>
      <c r="B204" s="35"/>
      <c r="C204" s="226" t="s">
        <v>248</v>
      </c>
      <c r="D204" s="227">
        <v>1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227">
        <v>1</v>
      </c>
      <c r="R204" s="35"/>
    </row>
    <row r="205" spans="1:18" ht="25" customHeight="1">
      <c r="A205" s="35"/>
      <c r="B205" s="35"/>
      <c r="C205" s="226" t="s">
        <v>249</v>
      </c>
      <c r="D205" s="227">
        <v>1</v>
      </c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227">
        <v>1</v>
      </c>
      <c r="R205" s="35"/>
    </row>
    <row r="206" spans="1:18" ht="24.5" customHeight="1">
      <c r="A206" s="35"/>
      <c r="B206" s="35"/>
      <c r="C206" s="456" t="s">
        <v>397</v>
      </c>
      <c r="D206" s="415">
        <v>1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15">
        <v>1</v>
      </c>
      <c r="R206" s="35"/>
    </row>
    <row r="207" spans="1:18" ht="28.5" customHeight="1">
      <c r="A207" s="35"/>
      <c r="B207" s="35"/>
      <c r="C207" s="141" t="s">
        <v>26</v>
      </c>
      <c r="D207" s="227">
        <v>486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227">
        <f>D207</f>
        <v>486</v>
      </c>
      <c r="R207" s="35"/>
    </row>
    <row r="208" spans="1:18" ht="37.5" customHeight="1">
      <c r="A208" s="69">
        <v>22</v>
      </c>
      <c r="B208" s="35"/>
      <c r="C208" s="623" t="s">
        <v>280</v>
      </c>
      <c r="D208" s="209">
        <f>D209+D214+D219+D220</f>
        <v>560</v>
      </c>
      <c r="E208" s="327">
        <f>E209+E214</f>
        <v>34389.5</v>
      </c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209">
        <f>Q209+Q214+Q219+Q220</f>
        <v>560</v>
      </c>
      <c r="R208" s="35"/>
    </row>
    <row r="209" spans="1:18" ht="18.75" customHeight="1">
      <c r="A209" s="35"/>
      <c r="B209" s="35"/>
      <c r="C209" s="323" t="s">
        <v>23</v>
      </c>
      <c r="D209" s="324">
        <f>D210+D211+D212+D213</f>
        <v>4</v>
      </c>
      <c r="E209" s="328">
        <f>+E210+E211+E212+E213</f>
        <v>22002.9</v>
      </c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27">
        <f>D209</f>
        <v>4</v>
      </c>
      <c r="R209" s="35"/>
    </row>
    <row r="210" spans="1:18" ht="22.5" customHeight="1">
      <c r="A210" s="35"/>
      <c r="B210" s="35"/>
      <c r="C210" s="624" t="s">
        <v>269</v>
      </c>
      <c r="D210" s="43">
        <v>1</v>
      </c>
      <c r="E210" s="325">
        <v>5000</v>
      </c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29">
        <v>1</v>
      </c>
      <c r="R210" s="35"/>
    </row>
    <row r="211" spans="1:18" ht="21.5" customHeight="1">
      <c r="A211" s="35"/>
      <c r="B211" s="35"/>
      <c r="C211" s="624" t="s">
        <v>270</v>
      </c>
      <c r="D211" s="326">
        <v>1</v>
      </c>
      <c r="E211" s="330">
        <v>5371.5</v>
      </c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29">
        <v>1</v>
      </c>
      <c r="R211" s="35"/>
    </row>
    <row r="212" spans="1:18" ht="23" customHeight="1">
      <c r="A212" s="35"/>
      <c r="B212" s="35"/>
      <c r="C212" s="624" t="s">
        <v>281</v>
      </c>
      <c r="D212" s="326">
        <v>1</v>
      </c>
      <c r="E212" s="314">
        <v>831.4</v>
      </c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29">
        <v>1</v>
      </c>
      <c r="R212" s="35"/>
    </row>
    <row r="213" spans="1:18" ht="22" customHeight="1">
      <c r="A213" s="35"/>
      <c r="B213" s="35"/>
      <c r="C213" s="624" t="s">
        <v>271</v>
      </c>
      <c r="D213" s="326">
        <v>1</v>
      </c>
      <c r="E213" s="325">
        <v>10800</v>
      </c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29">
        <v>1</v>
      </c>
      <c r="R213" s="35"/>
    </row>
    <row r="214" spans="1:18" ht="21" customHeight="1">
      <c r="A214" s="35"/>
      <c r="B214" s="35"/>
      <c r="C214" s="323" t="s">
        <v>24</v>
      </c>
      <c r="D214" s="324">
        <f>D215+D216+D217+D218</f>
        <v>4</v>
      </c>
      <c r="E214" s="316">
        <f>+E215+E216+E217+E218</f>
        <v>12386.6</v>
      </c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27">
        <f t="shared" ref="Q214:Q220" si="7">D214</f>
        <v>4</v>
      </c>
      <c r="R214" s="35"/>
    </row>
    <row r="215" spans="1:18" ht="20.5" customHeight="1">
      <c r="A215" s="35"/>
      <c r="B215" s="35"/>
      <c r="C215" s="624" t="s">
        <v>269</v>
      </c>
      <c r="D215" s="43">
        <v>1</v>
      </c>
      <c r="E215" s="314">
        <v>3869.8</v>
      </c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29">
        <f t="shared" si="7"/>
        <v>1</v>
      </c>
      <c r="R215" s="35"/>
    </row>
    <row r="216" spans="1:18" ht="23" customHeight="1">
      <c r="A216" s="35"/>
      <c r="B216" s="35"/>
      <c r="C216" s="624" t="s">
        <v>270</v>
      </c>
      <c r="D216" s="310">
        <v>1</v>
      </c>
      <c r="E216" s="314">
        <v>4440.3999999999996</v>
      </c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29">
        <f t="shared" si="7"/>
        <v>1</v>
      </c>
      <c r="R216" s="35"/>
    </row>
    <row r="217" spans="1:18" ht="25" customHeight="1">
      <c r="A217" s="35"/>
      <c r="B217" s="35"/>
      <c r="C217" s="624" t="s">
        <v>281</v>
      </c>
      <c r="D217" s="310">
        <v>1</v>
      </c>
      <c r="E217" s="314">
        <v>1081.4000000000001</v>
      </c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29">
        <f t="shared" si="7"/>
        <v>1</v>
      </c>
      <c r="R217" s="35"/>
    </row>
    <row r="218" spans="1:18" ht="20.5" customHeight="1">
      <c r="A218" s="35"/>
      <c r="B218" s="35"/>
      <c r="C218" s="624" t="s">
        <v>271</v>
      </c>
      <c r="D218" s="310">
        <v>1</v>
      </c>
      <c r="E218" s="314">
        <v>2995</v>
      </c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29">
        <f t="shared" si="7"/>
        <v>1</v>
      </c>
      <c r="R218" s="35"/>
    </row>
    <row r="219" spans="1:18" ht="25.5" customHeight="1">
      <c r="A219" s="35"/>
      <c r="B219" s="35"/>
      <c r="C219" s="323" t="s">
        <v>25</v>
      </c>
      <c r="D219" s="324">
        <v>7</v>
      </c>
      <c r="E219" s="331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27">
        <f t="shared" si="7"/>
        <v>7</v>
      </c>
      <c r="R219" s="35"/>
    </row>
    <row r="220" spans="1:18" ht="26" customHeight="1">
      <c r="A220" s="35"/>
      <c r="B220" s="35"/>
      <c r="C220" s="323" t="s">
        <v>26</v>
      </c>
      <c r="D220" s="324">
        <v>545</v>
      </c>
      <c r="E220" s="324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625">
        <f t="shared" si="7"/>
        <v>545</v>
      </c>
      <c r="R220" s="35"/>
    </row>
    <row r="221" spans="1:18" ht="15.5">
      <c r="C221" s="658"/>
      <c r="D221" s="658"/>
      <c r="E221" s="216"/>
      <c r="F221" s="216"/>
      <c r="G221" s="216"/>
      <c r="H221" s="214"/>
      <c r="I221" s="214"/>
      <c r="J221" s="165" t="s">
        <v>251</v>
      </c>
      <c r="K221" s="165"/>
      <c r="L221" s="165"/>
      <c r="M221" s="165"/>
      <c r="N221" s="165"/>
      <c r="O221" s="80"/>
      <c r="P221" s="213"/>
    </row>
    <row r="222" spans="1:18" ht="15.5">
      <c r="B222" s="217"/>
      <c r="C222" s="217"/>
      <c r="D222" s="217"/>
      <c r="E222" s="217"/>
      <c r="F222" s="217"/>
      <c r="G222" s="213" t="s">
        <v>527</v>
      </c>
      <c r="H222" s="217"/>
      <c r="I222" s="217"/>
      <c r="J222" s="217"/>
      <c r="K222" s="217"/>
    </row>
    <row r="223" spans="1:18" ht="15.5">
      <c r="B223" s="658" t="s">
        <v>27</v>
      </c>
      <c r="C223" s="658"/>
      <c r="D223" s="214"/>
      <c r="E223" s="215"/>
      <c r="F223" s="214"/>
      <c r="G223" s="214"/>
      <c r="H223" s="304" t="s">
        <v>254</v>
      </c>
      <c r="I223" s="304"/>
      <c r="J223" s="304"/>
      <c r="K223" s="304"/>
    </row>
    <row r="229" spans="2:3" ht="15">
      <c r="B229" s="218" t="s">
        <v>279</v>
      </c>
      <c r="C229" s="218" t="s">
        <v>279</v>
      </c>
    </row>
  </sheetData>
  <mergeCells count="89">
    <mergeCell ref="Q19:R19"/>
    <mergeCell ref="J19:N19"/>
    <mergeCell ref="H19:I19"/>
    <mergeCell ref="B19:C19"/>
    <mergeCell ref="A8:L8"/>
    <mergeCell ref="Q14:R14"/>
    <mergeCell ref="A9:L9"/>
    <mergeCell ref="A10:A13"/>
    <mergeCell ref="B10:C13"/>
    <mergeCell ref="D10:E10"/>
    <mergeCell ref="F10:R10"/>
    <mergeCell ref="D11:D13"/>
    <mergeCell ref="E11:E13"/>
    <mergeCell ref="F11:F13"/>
    <mergeCell ref="G11:P12"/>
    <mergeCell ref="Q11:R13"/>
    <mergeCell ref="A2:I2"/>
    <mergeCell ref="A3:I4"/>
    <mergeCell ref="A5:I5"/>
    <mergeCell ref="A6:I6"/>
    <mergeCell ref="A7:I7"/>
    <mergeCell ref="H13:I13"/>
    <mergeCell ref="J13:N13"/>
    <mergeCell ref="B14:C14"/>
    <mergeCell ref="H14:I14"/>
    <mergeCell ref="J14:N14"/>
    <mergeCell ref="H15:I15"/>
    <mergeCell ref="J15:N15"/>
    <mergeCell ref="Q15:R15"/>
    <mergeCell ref="B16:C16"/>
    <mergeCell ref="H16:I16"/>
    <mergeCell ref="J16:N16"/>
    <mergeCell ref="Q16:R16"/>
    <mergeCell ref="B17:C17"/>
    <mergeCell ref="H17:I17"/>
    <mergeCell ref="J17:N17"/>
    <mergeCell ref="Q17:R17"/>
    <mergeCell ref="B18:C18"/>
    <mergeCell ref="H18:I18"/>
    <mergeCell ref="J18:N18"/>
    <mergeCell ref="Q18:R18"/>
    <mergeCell ref="B84:C84"/>
    <mergeCell ref="B66:C66"/>
    <mergeCell ref="B67:C67"/>
    <mergeCell ref="B68:C68"/>
    <mergeCell ref="B69:C69"/>
    <mergeCell ref="B108:C108"/>
    <mergeCell ref="H108:I108"/>
    <mergeCell ref="J108:N108"/>
    <mergeCell ref="B85:C85"/>
    <mergeCell ref="I102:L102"/>
    <mergeCell ref="I103:L103"/>
    <mergeCell ref="B104:C104"/>
    <mergeCell ref="B105:C105"/>
    <mergeCell ref="H106:I106"/>
    <mergeCell ref="J106:N106"/>
    <mergeCell ref="B107:C107"/>
    <mergeCell ref="H107:I107"/>
    <mergeCell ref="J107:N107"/>
    <mergeCell ref="B113:C113"/>
    <mergeCell ref="H113:I113"/>
    <mergeCell ref="J113:N113"/>
    <mergeCell ref="B109:C109"/>
    <mergeCell ref="H109:I109"/>
    <mergeCell ref="J109:N109"/>
    <mergeCell ref="B110:C110"/>
    <mergeCell ref="H110:I110"/>
    <mergeCell ref="J110:N110"/>
    <mergeCell ref="H111:I111"/>
    <mergeCell ref="J111:N111"/>
    <mergeCell ref="B112:C112"/>
    <mergeCell ref="H112:I112"/>
    <mergeCell ref="J112:N112"/>
    <mergeCell ref="B114:C114"/>
    <mergeCell ref="H114:I114"/>
    <mergeCell ref="J114:N114"/>
    <mergeCell ref="B115:C115"/>
    <mergeCell ref="H115:I115"/>
    <mergeCell ref="J115:N115"/>
    <mergeCell ref="H141:I141"/>
    <mergeCell ref="J141:N141"/>
    <mergeCell ref="C221:D221"/>
    <mergeCell ref="B223:C223"/>
    <mergeCell ref="H138:I138"/>
    <mergeCell ref="J138:N138"/>
    <mergeCell ref="H139:I139"/>
    <mergeCell ref="J139:N139"/>
    <mergeCell ref="H140:I140"/>
    <mergeCell ref="J140:N140"/>
  </mergeCells>
  <pageMargins left="0.2" right="0.2" top="0.25" bottom="0.2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9"/>
  <sheetViews>
    <sheetView workbookViewId="0">
      <selection activeCell="B2" sqref="B2:Z2"/>
    </sheetView>
  </sheetViews>
  <sheetFormatPr defaultRowHeight="13"/>
  <cols>
    <col min="1" max="1" width="3.26953125" style="630" customWidth="1"/>
    <col min="2" max="2" width="17" style="630" customWidth="1"/>
    <col min="3" max="3" width="9.6328125" style="630" customWidth="1"/>
    <col min="4" max="4" width="7.54296875" style="630" customWidth="1"/>
    <col min="5" max="5" width="6.54296875" style="630" customWidth="1"/>
    <col min="6" max="6" width="5.453125" style="630" customWidth="1"/>
    <col min="7" max="7" width="4.7265625" style="630" customWidth="1"/>
    <col min="8" max="8" width="8.90625" style="630" customWidth="1"/>
    <col min="9" max="9" width="5.90625" style="630" customWidth="1"/>
    <col min="10" max="10" width="4.6328125" style="630" customWidth="1"/>
    <col min="11" max="11" width="8.90625" style="630" customWidth="1"/>
    <col min="12" max="12" width="8.36328125" style="630" customWidth="1"/>
    <col min="13" max="13" width="6" style="630" customWidth="1"/>
    <col min="14" max="14" width="5.453125" style="630" customWidth="1"/>
    <col min="15" max="15" width="5" style="630" customWidth="1"/>
    <col min="16" max="16" width="3.81640625" style="630" customWidth="1"/>
    <col min="17" max="17" width="4.453125" style="630" customWidth="1"/>
    <col min="18" max="18" width="4.6328125" style="630" customWidth="1"/>
    <col min="19" max="19" width="6" style="630" customWidth="1"/>
    <col min="20" max="20" width="12.54296875" style="630" customWidth="1"/>
    <col min="21" max="21" width="5.6328125" style="630" customWidth="1"/>
    <col min="22" max="22" width="5.26953125" style="630" customWidth="1"/>
    <col min="23" max="23" width="10.08984375" style="630" customWidth="1"/>
    <col min="24" max="24" width="9" style="630" customWidth="1"/>
    <col min="25" max="25" width="9.1796875" style="630" customWidth="1"/>
    <col min="26" max="26" width="6.90625" style="630" customWidth="1"/>
    <col min="27" max="27" width="4.54296875" style="630" customWidth="1"/>
    <col min="28" max="28" width="3.26953125" style="630" customWidth="1"/>
    <col min="29" max="29" width="3.1796875" style="630" customWidth="1"/>
    <col min="30" max="30" width="3.81640625" style="630" customWidth="1"/>
    <col min="31" max="31" width="3.7265625" style="630" customWidth="1"/>
    <col min="32" max="32" width="4" style="630" customWidth="1"/>
    <col min="33" max="33" width="3.36328125" style="630" customWidth="1"/>
    <col min="34" max="34" width="3.26953125" style="630" customWidth="1"/>
    <col min="35" max="36" width="4" style="630" customWidth="1"/>
    <col min="37" max="37" width="4.1796875" style="630" customWidth="1"/>
    <col min="38" max="16384" width="8.7265625" style="10"/>
  </cols>
  <sheetData>
    <row r="1" spans="1:37" ht="15" customHeight="1">
      <c r="J1" s="363" t="s">
        <v>74</v>
      </c>
    </row>
    <row r="2" spans="1:37" ht="15">
      <c r="B2" s="696" t="s">
        <v>1</v>
      </c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696"/>
      <c r="V2" s="696"/>
      <c r="W2" s="696"/>
      <c r="X2" s="696"/>
      <c r="Y2" s="696"/>
      <c r="Z2" s="696"/>
    </row>
    <row r="3" spans="1:37">
      <c r="I3" s="363" t="s">
        <v>543</v>
      </c>
    </row>
    <row r="5" spans="1:37">
      <c r="A5" s="695" t="s">
        <v>544</v>
      </c>
      <c r="B5" s="695" t="s">
        <v>60</v>
      </c>
      <c r="C5" s="695" t="s">
        <v>61</v>
      </c>
      <c r="D5" s="695"/>
      <c r="E5" s="695"/>
      <c r="F5" s="695"/>
      <c r="G5" s="695"/>
      <c r="H5" s="692" t="s">
        <v>62</v>
      </c>
      <c r="I5" s="693"/>
      <c r="J5" s="693"/>
      <c r="K5" s="693"/>
      <c r="L5" s="694"/>
      <c r="M5" s="692" t="s">
        <v>63</v>
      </c>
      <c r="N5" s="693"/>
      <c r="O5" s="693"/>
      <c r="P5" s="693"/>
      <c r="Q5" s="694"/>
      <c r="R5" s="632"/>
      <c r="S5" s="632"/>
      <c r="T5" s="692" t="s">
        <v>64</v>
      </c>
      <c r="U5" s="693"/>
      <c r="V5" s="693"/>
      <c r="W5" s="693"/>
      <c r="X5" s="694"/>
      <c r="Y5" s="632"/>
      <c r="Z5" s="632"/>
      <c r="AA5" s="692" t="s">
        <v>545</v>
      </c>
      <c r="AB5" s="693"/>
      <c r="AC5" s="693"/>
      <c r="AD5" s="693"/>
      <c r="AE5" s="694"/>
      <c r="AF5" s="692" t="s">
        <v>546</v>
      </c>
      <c r="AG5" s="693"/>
      <c r="AH5" s="693"/>
      <c r="AI5" s="693"/>
      <c r="AJ5" s="694"/>
      <c r="AK5" s="695" t="s">
        <v>65</v>
      </c>
    </row>
    <row r="6" spans="1:37" s="629" customFormat="1" ht="130">
      <c r="A6" s="695"/>
      <c r="B6" s="695"/>
      <c r="C6" s="633" t="s">
        <v>547</v>
      </c>
      <c r="D6" s="633" t="s">
        <v>8</v>
      </c>
      <c r="E6" s="633" t="s">
        <v>9</v>
      </c>
      <c r="F6" s="633" t="s">
        <v>10</v>
      </c>
      <c r="G6" s="633" t="s">
        <v>67</v>
      </c>
      <c r="H6" s="633" t="s">
        <v>66</v>
      </c>
      <c r="I6" s="633" t="s">
        <v>8</v>
      </c>
      <c r="J6" s="633" t="s">
        <v>9</v>
      </c>
      <c r="K6" s="633" t="s">
        <v>10</v>
      </c>
      <c r="L6" s="633" t="s">
        <v>67</v>
      </c>
      <c r="M6" s="633" t="s">
        <v>66</v>
      </c>
      <c r="N6" s="633" t="s">
        <v>8</v>
      </c>
      <c r="O6" s="633" t="s">
        <v>9</v>
      </c>
      <c r="P6" s="633" t="s">
        <v>10</v>
      </c>
      <c r="Q6" s="633" t="s">
        <v>67</v>
      </c>
      <c r="R6" s="633" t="s">
        <v>548</v>
      </c>
      <c r="S6" s="633" t="s">
        <v>389</v>
      </c>
      <c r="T6" s="633" t="s">
        <v>66</v>
      </c>
      <c r="U6" s="633" t="s">
        <v>8</v>
      </c>
      <c r="V6" s="633" t="s">
        <v>9</v>
      </c>
      <c r="W6" s="633" t="s">
        <v>10</v>
      </c>
      <c r="X6" s="633" t="s">
        <v>67</v>
      </c>
      <c r="Y6" s="633" t="s">
        <v>388</v>
      </c>
      <c r="Z6" s="633" t="s">
        <v>389</v>
      </c>
      <c r="AA6" s="633" t="s">
        <v>66</v>
      </c>
      <c r="AB6" s="633" t="s">
        <v>8</v>
      </c>
      <c r="AC6" s="633" t="s">
        <v>9</v>
      </c>
      <c r="AD6" s="633" t="s">
        <v>10</v>
      </c>
      <c r="AE6" s="633" t="s">
        <v>67</v>
      </c>
      <c r="AF6" s="633" t="s">
        <v>66</v>
      </c>
      <c r="AG6" s="633" t="s">
        <v>8</v>
      </c>
      <c r="AH6" s="633" t="s">
        <v>9</v>
      </c>
      <c r="AI6" s="633" t="s">
        <v>10</v>
      </c>
      <c r="AJ6" s="633" t="s">
        <v>67</v>
      </c>
      <c r="AK6" s="695"/>
    </row>
    <row r="7" spans="1:37">
      <c r="A7" s="634">
        <v>1</v>
      </c>
      <c r="B7" s="634">
        <v>2</v>
      </c>
      <c r="C7" s="634">
        <v>3</v>
      </c>
      <c r="D7" s="634">
        <v>4</v>
      </c>
      <c r="E7" s="634">
        <v>5</v>
      </c>
      <c r="F7" s="634">
        <v>6</v>
      </c>
      <c r="G7" s="634">
        <v>7</v>
      </c>
      <c r="H7" s="634">
        <v>8</v>
      </c>
      <c r="I7" s="634">
        <v>9</v>
      </c>
      <c r="J7" s="634">
        <v>10</v>
      </c>
      <c r="K7" s="634">
        <v>11</v>
      </c>
      <c r="L7" s="634">
        <v>12</v>
      </c>
      <c r="M7" s="634">
        <v>13</v>
      </c>
      <c r="N7" s="634">
        <v>14</v>
      </c>
      <c r="O7" s="634">
        <v>15</v>
      </c>
      <c r="P7" s="634">
        <v>16</v>
      </c>
      <c r="Q7" s="634">
        <v>17</v>
      </c>
      <c r="R7" s="634">
        <v>18</v>
      </c>
      <c r="S7" s="634">
        <v>19</v>
      </c>
      <c r="T7" s="634">
        <v>20</v>
      </c>
      <c r="U7" s="634">
        <v>21</v>
      </c>
      <c r="V7" s="634">
        <v>22</v>
      </c>
      <c r="W7" s="634">
        <v>23</v>
      </c>
      <c r="X7" s="634">
        <v>24</v>
      </c>
      <c r="Y7" s="634">
        <v>25</v>
      </c>
      <c r="Z7" s="634">
        <v>26</v>
      </c>
      <c r="AA7" s="634">
        <v>27</v>
      </c>
      <c r="AB7" s="634">
        <v>28</v>
      </c>
      <c r="AC7" s="634">
        <v>29</v>
      </c>
      <c r="AD7" s="634">
        <v>30</v>
      </c>
      <c r="AE7" s="634">
        <v>31</v>
      </c>
      <c r="AF7" s="634">
        <v>32</v>
      </c>
      <c r="AG7" s="634">
        <v>33</v>
      </c>
      <c r="AH7" s="634">
        <v>34</v>
      </c>
      <c r="AI7" s="634">
        <v>35</v>
      </c>
      <c r="AJ7" s="634">
        <v>36</v>
      </c>
      <c r="AK7" s="634">
        <v>37</v>
      </c>
    </row>
    <row r="8" spans="1:37" ht="39">
      <c r="A8" s="645">
        <v>1</v>
      </c>
      <c r="B8" s="367" t="s">
        <v>75</v>
      </c>
      <c r="C8" s="628"/>
      <c r="D8" s="9"/>
      <c r="E8" s="9"/>
      <c r="F8" s="9"/>
      <c r="G8" s="9"/>
      <c r="H8" s="628"/>
      <c r="I8" s="22">
        <v>1</v>
      </c>
      <c r="J8" s="628"/>
      <c r="K8" s="434">
        <f>K9</f>
        <v>717000</v>
      </c>
      <c r="L8" s="434">
        <f>L9</f>
        <v>287000</v>
      </c>
      <c r="M8" s="9"/>
      <c r="N8" s="9"/>
      <c r="O8" s="9"/>
      <c r="P8" s="9"/>
      <c r="Q8" s="9"/>
      <c r="R8" s="9"/>
      <c r="S8" s="9"/>
      <c r="T8" s="628"/>
      <c r="U8" s="628"/>
      <c r="V8" s="628"/>
      <c r="W8" s="628"/>
      <c r="X8" s="628"/>
      <c r="Y8" s="628"/>
      <c r="Z8" s="628"/>
      <c r="AA8" s="628"/>
      <c r="AB8" s="628"/>
      <c r="AC8" s="628"/>
      <c r="AD8" s="9"/>
      <c r="AE8" s="9"/>
      <c r="AF8" s="9"/>
      <c r="AG8" s="9"/>
      <c r="AH8" s="9"/>
      <c r="AI8" s="9"/>
      <c r="AJ8" s="9"/>
      <c r="AK8" s="9"/>
    </row>
    <row r="9" spans="1:37" ht="52">
      <c r="A9" s="646"/>
      <c r="B9" s="16" t="s">
        <v>393</v>
      </c>
      <c r="C9" s="16"/>
      <c r="D9" s="9"/>
      <c r="E9" s="9"/>
      <c r="F9" s="9"/>
      <c r="G9" s="9"/>
      <c r="H9" s="144" t="s">
        <v>287</v>
      </c>
      <c r="I9" s="17">
        <v>1</v>
      </c>
      <c r="J9" s="17"/>
      <c r="K9" s="25">
        <v>717000</v>
      </c>
      <c r="L9" s="25">
        <v>287000</v>
      </c>
      <c r="M9" s="9"/>
      <c r="N9" s="9"/>
      <c r="O9" s="9"/>
      <c r="P9" s="9"/>
      <c r="Q9" s="9"/>
      <c r="R9" s="9"/>
      <c r="S9" s="9"/>
      <c r="T9" s="628"/>
      <c r="U9" s="628"/>
      <c r="V9" s="628"/>
      <c r="W9" s="628"/>
      <c r="X9" s="628"/>
      <c r="Y9" s="628"/>
      <c r="Z9" s="628"/>
      <c r="AA9" s="628"/>
      <c r="AB9" s="628"/>
      <c r="AC9" s="628"/>
      <c r="AD9" s="9"/>
      <c r="AE9" s="9"/>
      <c r="AF9" s="9"/>
      <c r="AG9" s="9"/>
      <c r="AH9" s="9"/>
      <c r="AI9" s="9"/>
      <c r="AJ9" s="9"/>
      <c r="AK9" s="9"/>
    </row>
    <row r="10" spans="1:37" ht="39">
      <c r="A10" s="645">
        <v>2</v>
      </c>
      <c r="B10" s="636" t="s">
        <v>241</v>
      </c>
      <c r="C10" s="637"/>
      <c r="D10" s="9"/>
      <c r="E10" s="9"/>
      <c r="F10" s="9"/>
      <c r="G10" s="9"/>
      <c r="H10" s="144"/>
      <c r="I10" s="17"/>
      <c r="J10" s="17"/>
      <c r="K10" s="25"/>
      <c r="L10" s="25"/>
      <c r="M10" s="9"/>
      <c r="N10" s="9"/>
      <c r="O10" s="9"/>
      <c r="P10" s="9"/>
      <c r="Q10" s="9"/>
      <c r="R10" s="9"/>
      <c r="S10" s="9"/>
      <c r="T10" s="628"/>
      <c r="U10" s="22">
        <v>1</v>
      </c>
      <c r="V10" s="628"/>
      <c r="W10" s="23">
        <f>W11</f>
        <v>239000</v>
      </c>
      <c r="X10" s="628">
        <v>0</v>
      </c>
      <c r="Y10" s="434">
        <f>Y11</f>
        <v>82000</v>
      </c>
      <c r="Z10" s="628"/>
      <c r="AA10" s="628"/>
      <c r="AB10" s="628"/>
      <c r="AC10" s="628"/>
      <c r="AD10" s="9"/>
      <c r="AE10" s="9"/>
      <c r="AF10" s="9"/>
      <c r="AG10" s="9"/>
      <c r="AH10" s="9"/>
      <c r="AI10" s="9"/>
      <c r="AJ10" s="9"/>
      <c r="AK10" s="9"/>
    </row>
    <row r="11" spans="1:37" ht="39">
      <c r="A11" s="646"/>
      <c r="B11" s="9" t="s">
        <v>392</v>
      </c>
      <c r="C11" s="637"/>
      <c r="D11" s="9"/>
      <c r="E11" s="9"/>
      <c r="F11" s="9"/>
      <c r="G11" s="9"/>
      <c r="H11" s="144"/>
      <c r="I11" s="17"/>
      <c r="J11" s="17"/>
      <c r="K11" s="25"/>
      <c r="L11" s="25"/>
      <c r="M11" s="9"/>
      <c r="N11" s="9"/>
      <c r="O11" s="9"/>
      <c r="P11" s="9"/>
      <c r="Q11" s="9"/>
      <c r="R11" s="9"/>
      <c r="S11" s="9"/>
      <c r="T11" s="9" t="s">
        <v>290</v>
      </c>
      <c r="U11" s="9">
        <v>1</v>
      </c>
      <c r="V11" s="9"/>
      <c r="W11" s="435">
        <v>239000</v>
      </c>
      <c r="X11" s="418">
        <v>0</v>
      </c>
      <c r="Y11" s="435">
        <v>82000</v>
      </c>
      <c r="Z11" s="628" t="s">
        <v>390</v>
      </c>
      <c r="AA11" s="628"/>
      <c r="AB11" s="628"/>
      <c r="AC11" s="628"/>
      <c r="AD11" s="9"/>
      <c r="AE11" s="9"/>
      <c r="AF11" s="9"/>
      <c r="AG11" s="9"/>
      <c r="AH11" s="9"/>
      <c r="AI11" s="9"/>
      <c r="AJ11" s="9"/>
      <c r="AK11" s="9"/>
    </row>
    <row r="12" spans="1:37" ht="39">
      <c r="A12" s="646">
        <v>3</v>
      </c>
      <c r="B12" s="636" t="s">
        <v>232</v>
      </c>
      <c r="C12" s="637"/>
      <c r="D12" s="9"/>
      <c r="E12" s="9"/>
      <c r="F12" s="9"/>
      <c r="G12" s="9"/>
      <c r="H12" s="144"/>
      <c r="I12" s="17"/>
      <c r="J12" s="17"/>
      <c r="K12" s="25"/>
      <c r="L12" s="25"/>
      <c r="M12" s="9"/>
      <c r="N12" s="9"/>
      <c r="O12" s="9"/>
      <c r="P12" s="9"/>
      <c r="Q12" s="9"/>
      <c r="R12" s="9"/>
      <c r="S12" s="9"/>
      <c r="T12" s="9"/>
      <c r="U12" s="470">
        <f>U13</f>
        <v>1</v>
      </c>
      <c r="V12" s="9"/>
      <c r="W12" s="436">
        <f>W13</f>
        <v>960923.06</v>
      </c>
      <c r="X12" s="471"/>
      <c r="Y12" s="436">
        <f>Y13</f>
        <v>242000</v>
      </c>
      <c r="Z12" s="628"/>
      <c r="AA12" s="628"/>
      <c r="AB12" s="628"/>
      <c r="AC12" s="628"/>
      <c r="AD12" s="9"/>
      <c r="AE12" s="9"/>
      <c r="AF12" s="9"/>
      <c r="AG12" s="9"/>
      <c r="AH12" s="9"/>
      <c r="AI12" s="9"/>
      <c r="AJ12" s="9"/>
      <c r="AK12" s="9"/>
    </row>
    <row r="13" spans="1:37" ht="39">
      <c r="A13" s="646"/>
      <c r="B13" s="501" t="s">
        <v>461</v>
      </c>
      <c r="C13" s="637"/>
      <c r="D13" s="9"/>
      <c r="E13" s="9"/>
      <c r="F13" s="9"/>
      <c r="G13" s="9"/>
      <c r="H13" s="144"/>
      <c r="I13" s="17"/>
      <c r="J13" s="17"/>
      <c r="K13" s="25"/>
      <c r="L13" s="25"/>
      <c r="M13" s="9"/>
      <c r="N13" s="9"/>
      <c r="O13" s="9"/>
      <c r="P13" s="9"/>
      <c r="Q13" s="9"/>
      <c r="R13" s="9"/>
      <c r="S13" s="9"/>
      <c r="T13" s="501" t="s">
        <v>462</v>
      </c>
      <c r="U13" s="9">
        <v>1</v>
      </c>
      <c r="V13" s="9"/>
      <c r="W13" s="509">
        <v>960923.06</v>
      </c>
      <c r="X13" s="418">
        <v>0</v>
      </c>
      <c r="Y13" s="510">
        <v>242000</v>
      </c>
      <c r="Z13" s="628" t="s">
        <v>390</v>
      </c>
      <c r="AA13" s="628"/>
      <c r="AB13" s="628"/>
      <c r="AC13" s="628"/>
      <c r="AD13" s="9"/>
      <c r="AE13" s="9"/>
      <c r="AF13" s="9"/>
      <c r="AG13" s="9"/>
      <c r="AH13" s="9"/>
      <c r="AI13" s="9"/>
      <c r="AJ13" s="9"/>
      <c r="AK13" s="9"/>
    </row>
    <row r="14" spans="1:37" ht="39">
      <c r="A14" s="645">
        <v>4</v>
      </c>
      <c r="B14" s="638" t="s">
        <v>76</v>
      </c>
      <c r="C14" s="637"/>
      <c r="D14" s="9"/>
      <c r="E14" s="9"/>
      <c r="F14" s="9"/>
      <c r="G14" s="9"/>
      <c r="H14" s="144"/>
      <c r="I14" s="17"/>
      <c r="J14" s="17"/>
      <c r="K14" s="25"/>
      <c r="L14" s="25"/>
      <c r="M14" s="9"/>
      <c r="N14" s="9"/>
      <c r="O14" s="9"/>
      <c r="P14" s="9"/>
      <c r="Q14" s="9"/>
      <c r="R14" s="9"/>
      <c r="S14" s="9"/>
      <c r="T14" s="470"/>
      <c r="U14" s="470">
        <f>U15</f>
        <v>1</v>
      </c>
      <c r="V14" s="470"/>
      <c r="W14" s="436">
        <f>W15</f>
        <v>444202</v>
      </c>
      <c r="X14" s="471">
        <v>0</v>
      </c>
      <c r="Y14" s="436">
        <f>Y15</f>
        <v>306000</v>
      </c>
      <c r="Z14" s="628"/>
      <c r="AA14" s="628"/>
      <c r="AB14" s="628"/>
      <c r="AC14" s="628"/>
      <c r="AD14" s="9"/>
      <c r="AE14" s="9"/>
      <c r="AF14" s="9"/>
      <c r="AG14" s="9"/>
      <c r="AH14" s="9"/>
      <c r="AI14" s="9"/>
      <c r="AJ14" s="9"/>
      <c r="AK14" s="9"/>
    </row>
    <row r="15" spans="1:37" ht="52">
      <c r="A15" s="646"/>
      <c r="B15" s="9" t="s">
        <v>395</v>
      </c>
      <c r="C15" s="637"/>
      <c r="D15" s="9"/>
      <c r="E15" s="9"/>
      <c r="F15" s="9"/>
      <c r="G15" s="9"/>
      <c r="H15" s="144"/>
      <c r="I15" s="17"/>
      <c r="J15" s="17"/>
      <c r="K15" s="25"/>
      <c r="L15" s="25"/>
      <c r="M15" s="9"/>
      <c r="N15" s="9"/>
      <c r="O15" s="9"/>
      <c r="P15" s="9"/>
      <c r="Q15" s="9"/>
      <c r="R15" s="9"/>
      <c r="S15" s="9"/>
      <c r="T15" s="9" t="s">
        <v>394</v>
      </c>
      <c r="U15" s="9">
        <v>1</v>
      </c>
      <c r="V15" s="9"/>
      <c r="W15" s="435">
        <v>444202</v>
      </c>
      <c r="X15" s="418">
        <v>0</v>
      </c>
      <c r="Y15" s="435">
        <v>306000</v>
      </c>
      <c r="Z15" s="628" t="s">
        <v>390</v>
      </c>
      <c r="AA15" s="628"/>
      <c r="AB15" s="628"/>
      <c r="AC15" s="628"/>
      <c r="AD15" s="9"/>
      <c r="AE15" s="9"/>
      <c r="AF15" s="9"/>
      <c r="AG15" s="9"/>
      <c r="AH15" s="9"/>
      <c r="AI15" s="9"/>
      <c r="AJ15" s="9"/>
      <c r="AK15" s="9"/>
    </row>
    <row r="16" spans="1:37" ht="39">
      <c r="A16" s="646">
        <v>5</v>
      </c>
      <c r="B16" s="639" t="s">
        <v>242</v>
      </c>
      <c r="C16" s="637"/>
      <c r="D16" s="647"/>
      <c r="E16" s="647"/>
      <c r="F16" s="647"/>
      <c r="G16" s="647"/>
      <c r="H16" s="144"/>
      <c r="I16" s="17"/>
      <c r="J16" s="17"/>
      <c r="K16" s="25"/>
      <c r="L16" s="25"/>
      <c r="M16" s="647"/>
      <c r="N16" s="647"/>
      <c r="O16" s="647"/>
      <c r="P16" s="647"/>
      <c r="Q16" s="647"/>
      <c r="R16" s="647"/>
      <c r="S16" s="647"/>
      <c r="T16" s="9"/>
      <c r="U16" s="470">
        <f>U17</f>
        <v>1</v>
      </c>
      <c r="V16" s="470"/>
      <c r="W16" s="436">
        <f>W17</f>
        <v>370000</v>
      </c>
      <c r="X16" s="471"/>
      <c r="Y16" s="436">
        <f>Y17</f>
        <v>15300</v>
      </c>
      <c r="Z16" s="628"/>
      <c r="AA16" s="628"/>
      <c r="AB16" s="628"/>
      <c r="AC16" s="628"/>
      <c r="AD16" s="647"/>
      <c r="AE16" s="647"/>
      <c r="AF16" s="647"/>
      <c r="AG16" s="647"/>
      <c r="AH16" s="647"/>
      <c r="AI16" s="647"/>
      <c r="AJ16" s="647"/>
      <c r="AK16" s="647"/>
    </row>
    <row r="17" spans="1:37" ht="52">
      <c r="A17" s="646"/>
      <c r="B17" s="9" t="s">
        <v>518</v>
      </c>
      <c r="C17" s="637"/>
      <c r="D17" s="647"/>
      <c r="E17" s="647"/>
      <c r="F17" s="647"/>
      <c r="G17" s="647"/>
      <c r="H17" s="144"/>
      <c r="I17" s="17"/>
      <c r="J17" s="17"/>
      <c r="K17" s="25"/>
      <c r="L17" s="25"/>
      <c r="M17" s="647"/>
      <c r="N17" s="647"/>
      <c r="O17" s="647"/>
      <c r="P17" s="647"/>
      <c r="Q17" s="647"/>
      <c r="R17" s="647"/>
      <c r="S17" s="647"/>
      <c r="T17" s="9" t="s">
        <v>519</v>
      </c>
      <c r="U17" s="9">
        <v>1</v>
      </c>
      <c r="V17" s="9"/>
      <c r="W17" s="435">
        <v>370000</v>
      </c>
      <c r="X17" s="418">
        <v>0</v>
      </c>
      <c r="Y17" s="435">
        <v>15300</v>
      </c>
      <c r="Z17" s="628" t="s">
        <v>390</v>
      </c>
      <c r="AA17" s="628"/>
      <c r="AB17" s="628"/>
      <c r="AC17" s="628"/>
      <c r="AD17" s="647"/>
      <c r="AE17" s="647"/>
      <c r="AF17" s="647"/>
      <c r="AG17" s="647"/>
      <c r="AH17" s="647"/>
      <c r="AI17" s="647"/>
      <c r="AJ17" s="647"/>
      <c r="AK17" s="647"/>
    </row>
    <row r="18" spans="1:37" ht="39">
      <c r="A18" s="645">
        <v>6</v>
      </c>
      <c r="B18" s="367" t="s">
        <v>83</v>
      </c>
      <c r="C18" s="637"/>
      <c r="D18" s="647"/>
      <c r="E18" s="647"/>
      <c r="F18" s="647"/>
      <c r="G18" s="647"/>
      <c r="H18" s="144"/>
      <c r="I18" s="17"/>
      <c r="J18" s="17"/>
      <c r="K18" s="25"/>
      <c r="L18" s="25"/>
      <c r="M18" s="647"/>
      <c r="N18" s="647"/>
      <c r="O18" s="647"/>
      <c r="P18" s="647"/>
      <c r="Q18" s="647"/>
      <c r="R18" s="647"/>
      <c r="S18" s="647"/>
      <c r="T18" s="9"/>
      <c r="U18" s="470">
        <v>1</v>
      </c>
      <c r="V18" s="9"/>
      <c r="W18" s="436">
        <f>W19</f>
        <v>450000</v>
      </c>
      <c r="X18" s="418"/>
      <c r="Y18" s="436">
        <f>Y19</f>
        <v>36250</v>
      </c>
      <c r="Z18" s="628"/>
      <c r="AA18" s="628"/>
      <c r="AB18" s="628"/>
      <c r="AC18" s="628"/>
      <c r="AD18" s="647"/>
      <c r="AE18" s="647"/>
      <c r="AF18" s="647"/>
      <c r="AG18" s="647"/>
      <c r="AH18" s="647"/>
      <c r="AI18" s="647"/>
      <c r="AJ18" s="647"/>
      <c r="AK18" s="647"/>
    </row>
    <row r="19" spans="1:37" ht="39">
      <c r="A19" s="646"/>
      <c r="B19" s="9" t="s">
        <v>341</v>
      </c>
      <c r="C19" s="637"/>
      <c r="D19" s="647"/>
      <c r="E19" s="647"/>
      <c r="F19" s="647"/>
      <c r="G19" s="647"/>
      <c r="H19" s="144"/>
      <c r="I19" s="17"/>
      <c r="J19" s="17"/>
      <c r="K19" s="25"/>
      <c r="L19" s="25"/>
      <c r="M19" s="647"/>
      <c r="N19" s="647"/>
      <c r="O19" s="647"/>
      <c r="P19" s="647"/>
      <c r="Q19" s="647"/>
      <c r="R19" s="647"/>
      <c r="S19" s="647"/>
      <c r="T19" s="9" t="s">
        <v>340</v>
      </c>
      <c r="U19" s="9">
        <v>1</v>
      </c>
      <c r="V19" s="9"/>
      <c r="W19" s="437">
        <v>450000</v>
      </c>
      <c r="X19" s="418">
        <v>0</v>
      </c>
      <c r="Y19" s="435">
        <v>36250</v>
      </c>
      <c r="Z19" s="628" t="s">
        <v>390</v>
      </c>
      <c r="AA19" s="628"/>
      <c r="AB19" s="628"/>
      <c r="AC19" s="628"/>
      <c r="AD19" s="647"/>
      <c r="AE19" s="647"/>
      <c r="AF19" s="647"/>
      <c r="AG19" s="647"/>
      <c r="AH19" s="647"/>
      <c r="AI19" s="647"/>
      <c r="AJ19" s="647"/>
      <c r="AK19" s="647"/>
    </row>
    <row r="20" spans="1:37" ht="26">
      <c r="A20" s="648">
        <v>7</v>
      </c>
      <c r="B20" s="640" t="s">
        <v>93</v>
      </c>
      <c r="C20" s="372"/>
      <c r="D20" s="647"/>
      <c r="E20" s="647"/>
      <c r="F20" s="647"/>
      <c r="G20" s="647"/>
      <c r="H20" s="372"/>
      <c r="I20" s="372"/>
      <c r="J20" s="372"/>
      <c r="K20" s="372"/>
      <c r="L20" s="372"/>
      <c r="M20" s="647"/>
      <c r="N20" s="647"/>
      <c r="O20" s="647"/>
      <c r="P20" s="647"/>
      <c r="Q20" s="647"/>
      <c r="R20" s="647"/>
      <c r="S20" s="647"/>
      <c r="T20" s="372"/>
      <c r="U20" s="372"/>
      <c r="V20" s="372"/>
      <c r="W20" s="370">
        <f>W21</f>
        <v>525000</v>
      </c>
      <c r="X20" s="372"/>
      <c r="Y20" s="370">
        <f>Y21</f>
        <v>41000</v>
      </c>
      <c r="Z20" s="372"/>
      <c r="AA20" s="372"/>
      <c r="AB20" s="372"/>
      <c r="AC20" s="372"/>
      <c r="AD20" s="647"/>
      <c r="AE20" s="647"/>
      <c r="AF20" s="647"/>
      <c r="AG20" s="647"/>
      <c r="AH20" s="647"/>
      <c r="AI20" s="647"/>
      <c r="AJ20" s="647"/>
      <c r="AK20" s="647"/>
    </row>
    <row r="21" spans="1:37">
      <c r="A21" s="645"/>
      <c r="B21" s="300" t="s">
        <v>81</v>
      </c>
      <c r="C21" s="372"/>
      <c r="D21" s="647"/>
      <c r="E21" s="647"/>
      <c r="F21" s="647"/>
      <c r="G21" s="647"/>
      <c r="H21" s="372"/>
      <c r="I21" s="372"/>
      <c r="J21" s="372"/>
      <c r="K21" s="372"/>
      <c r="L21" s="372"/>
      <c r="M21" s="647"/>
      <c r="N21" s="647"/>
      <c r="O21" s="647"/>
      <c r="P21" s="647"/>
      <c r="Q21" s="647"/>
      <c r="R21" s="647"/>
      <c r="S21" s="647"/>
      <c r="T21" s="372"/>
      <c r="U21" s="540">
        <f>U22</f>
        <v>1</v>
      </c>
      <c r="V21" s="540"/>
      <c r="W21" s="541">
        <f>W22</f>
        <v>525000</v>
      </c>
      <c r="X21" s="540"/>
      <c r="Y21" s="541">
        <f>Y22</f>
        <v>41000</v>
      </c>
      <c r="Z21" s="372"/>
      <c r="AA21" s="372"/>
      <c r="AB21" s="372"/>
      <c r="AC21" s="372"/>
      <c r="AD21" s="647"/>
      <c r="AE21" s="647"/>
      <c r="AF21" s="647"/>
      <c r="AG21" s="647"/>
      <c r="AH21" s="647"/>
      <c r="AI21" s="647"/>
      <c r="AJ21" s="647"/>
      <c r="AK21" s="647"/>
    </row>
    <row r="22" spans="1:37" ht="39">
      <c r="A22" s="645"/>
      <c r="B22" s="9" t="s">
        <v>549</v>
      </c>
      <c r="C22" s="372"/>
      <c r="D22" s="647"/>
      <c r="E22" s="647"/>
      <c r="F22" s="647"/>
      <c r="G22" s="647"/>
      <c r="H22" s="372"/>
      <c r="I22" s="372"/>
      <c r="J22" s="372"/>
      <c r="K22" s="372"/>
      <c r="L22" s="372"/>
      <c r="M22" s="647"/>
      <c r="N22" s="647"/>
      <c r="O22" s="647"/>
      <c r="P22" s="647"/>
      <c r="Q22" s="647"/>
      <c r="R22" s="647"/>
      <c r="S22" s="647"/>
      <c r="T22" s="9" t="s">
        <v>504</v>
      </c>
      <c r="U22" s="9">
        <v>1</v>
      </c>
      <c r="V22" s="9"/>
      <c r="W22" s="649">
        <v>525000</v>
      </c>
      <c r="X22" s="9">
        <v>0</v>
      </c>
      <c r="Y22" s="649">
        <v>41000</v>
      </c>
      <c r="Z22" s="372" t="s">
        <v>390</v>
      </c>
      <c r="AA22" s="372"/>
      <c r="AB22" s="372"/>
      <c r="AC22" s="372"/>
      <c r="AD22" s="647"/>
      <c r="AE22" s="647"/>
      <c r="AF22" s="647"/>
      <c r="AG22" s="647"/>
      <c r="AH22" s="647"/>
      <c r="AI22" s="647"/>
      <c r="AJ22" s="647"/>
      <c r="AK22" s="647"/>
    </row>
    <row r="23" spans="1:37" ht="39">
      <c r="A23" s="641">
        <v>8</v>
      </c>
      <c r="B23" s="642" t="s">
        <v>268</v>
      </c>
      <c r="C23" s="372"/>
      <c r="D23" s="647"/>
      <c r="E23" s="647"/>
      <c r="F23" s="647"/>
      <c r="G23" s="647"/>
      <c r="H23" s="373"/>
      <c r="I23" s="549">
        <f>I24</f>
        <v>5</v>
      </c>
      <c r="J23" s="374">
        <v>0</v>
      </c>
      <c r="K23" s="373">
        <f>K24</f>
        <v>2084000</v>
      </c>
      <c r="L23" s="373">
        <f>L24</f>
        <v>1198300</v>
      </c>
      <c r="M23" s="647"/>
      <c r="N23" s="647"/>
      <c r="O23" s="647"/>
      <c r="P23" s="647"/>
      <c r="Q23" s="647"/>
      <c r="R23" s="647"/>
      <c r="S23" s="647"/>
      <c r="T23" s="628"/>
      <c r="U23" s="17"/>
      <c r="V23" s="628"/>
      <c r="W23" s="241"/>
      <c r="X23" s="17"/>
      <c r="Y23" s="628"/>
      <c r="Z23" s="628"/>
      <c r="AA23" s="628"/>
      <c r="AB23" s="628"/>
      <c r="AC23" s="628"/>
      <c r="AD23" s="647"/>
      <c r="AE23" s="647"/>
      <c r="AF23" s="647"/>
      <c r="AG23" s="647"/>
      <c r="AH23" s="647"/>
      <c r="AI23" s="647"/>
      <c r="AJ23" s="647"/>
      <c r="AK23" s="647"/>
    </row>
    <row r="24" spans="1:37">
      <c r="A24" s="298"/>
      <c r="B24" s="300" t="s">
        <v>550</v>
      </c>
      <c r="C24" s="302"/>
      <c r="D24" s="647"/>
      <c r="E24" s="647"/>
      <c r="F24" s="647"/>
      <c r="G24" s="647"/>
      <c r="H24" s="301"/>
      <c r="I24" s="303">
        <f>I25+I26+I27+I28</f>
        <v>5</v>
      </c>
      <c r="J24" s="303"/>
      <c r="K24" s="303">
        <f>K25+K26+K27+K28</f>
        <v>2084000</v>
      </c>
      <c r="L24" s="303">
        <f>L25+L26+L27+L28</f>
        <v>1198300</v>
      </c>
      <c r="M24" s="647"/>
      <c r="N24" s="647"/>
      <c r="O24" s="647"/>
      <c r="P24" s="647"/>
      <c r="Q24" s="647"/>
      <c r="R24" s="647"/>
      <c r="S24" s="647"/>
      <c r="T24" s="628"/>
      <c r="U24" s="17"/>
      <c r="V24" s="628"/>
      <c r="W24" s="241"/>
      <c r="X24" s="17"/>
      <c r="Y24" s="628"/>
      <c r="Z24" s="628"/>
      <c r="AA24" s="628"/>
      <c r="AB24" s="628"/>
      <c r="AC24" s="628"/>
      <c r="AD24" s="647"/>
      <c r="AE24" s="647"/>
      <c r="AF24" s="647"/>
      <c r="AG24" s="647"/>
      <c r="AH24" s="647"/>
      <c r="AI24" s="647"/>
      <c r="AJ24" s="647"/>
      <c r="AK24" s="647"/>
    </row>
    <row r="25" spans="1:37" ht="65">
      <c r="A25" s="299">
        <v>1</v>
      </c>
      <c r="B25" s="16" t="s">
        <v>512</v>
      </c>
      <c r="C25" s="628"/>
      <c r="D25" s="647"/>
      <c r="E25" s="647"/>
      <c r="F25" s="647"/>
      <c r="G25" s="647"/>
      <c r="H25" s="550" t="s">
        <v>513</v>
      </c>
      <c r="I25" s="17">
        <v>1</v>
      </c>
      <c r="J25" s="18"/>
      <c r="K25" s="19">
        <v>700000</v>
      </c>
      <c r="L25" s="19">
        <v>402500</v>
      </c>
      <c r="M25" s="647"/>
      <c r="N25" s="647"/>
      <c r="O25" s="647"/>
      <c r="P25" s="647"/>
      <c r="Q25" s="647"/>
      <c r="R25" s="647"/>
      <c r="S25" s="647"/>
      <c r="T25" s="628"/>
      <c r="U25" s="17"/>
      <c r="V25" s="628"/>
      <c r="W25" s="241"/>
      <c r="X25" s="17"/>
      <c r="Y25" s="628"/>
      <c r="Z25" s="628"/>
      <c r="AA25" s="628"/>
      <c r="AB25" s="628"/>
      <c r="AC25" s="628"/>
      <c r="AD25" s="647"/>
      <c r="AE25" s="647"/>
      <c r="AF25" s="647"/>
      <c r="AG25" s="647"/>
      <c r="AH25" s="647"/>
      <c r="AI25" s="647"/>
      <c r="AJ25" s="647"/>
      <c r="AK25" s="647"/>
    </row>
    <row r="26" spans="1:37" ht="65">
      <c r="A26" s="299">
        <v>2</v>
      </c>
      <c r="B26" s="16" t="s">
        <v>257</v>
      </c>
      <c r="C26" s="628"/>
      <c r="D26" s="647"/>
      <c r="E26" s="647"/>
      <c r="F26" s="647"/>
      <c r="G26" s="647"/>
      <c r="H26" s="550" t="s">
        <v>514</v>
      </c>
      <c r="I26" s="17">
        <v>2</v>
      </c>
      <c r="J26" s="18"/>
      <c r="K26" s="19">
        <v>84000</v>
      </c>
      <c r="L26" s="19">
        <v>48300</v>
      </c>
      <c r="M26" s="647"/>
      <c r="N26" s="647"/>
      <c r="O26" s="647"/>
      <c r="P26" s="647"/>
      <c r="Q26" s="647"/>
      <c r="R26" s="647"/>
      <c r="S26" s="647"/>
      <c r="T26" s="628"/>
      <c r="U26" s="17"/>
      <c r="V26" s="628"/>
      <c r="W26" s="241"/>
      <c r="X26" s="17"/>
      <c r="Y26" s="628"/>
      <c r="Z26" s="628"/>
      <c r="AA26" s="628"/>
      <c r="AB26" s="628"/>
      <c r="AC26" s="628"/>
      <c r="AD26" s="647"/>
      <c r="AE26" s="647"/>
      <c r="AF26" s="647"/>
      <c r="AG26" s="647"/>
      <c r="AH26" s="647"/>
      <c r="AI26" s="647"/>
      <c r="AJ26" s="647"/>
      <c r="AK26" s="647"/>
    </row>
    <row r="27" spans="1:37" ht="65">
      <c r="A27" s="299">
        <v>3</v>
      </c>
      <c r="B27" s="16" t="s">
        <v>515</v>
      </c>
      <c r="C27" s="628"/>
      <c r="D27" s="647"/>
      <c r="E27" s="647"/>
      <c r="F27" s="647"/>
      <c r="G27" s="647"/>
      <c r="H27" s="550" t="s">
        <v>514</v>
      </c>
      <c r="I27" s="17">
        <v>1</v>
      </c>
      <c r="J27" s="18"/>
      <c r="K27" s="19">
        <v>450000</v>
      </c>
      <c r="L27" s="19">
        <v>258750</v>
      </c>
      <c r="M27" s="647"/>
      <c r="N27" s="647"/>
      <c r="O27" s="647"/>
      <c r="P27" s="647"/>
      <c r="Q27" s="647"/>
      <c r="R27" s="647"/>
      <c r="S27" s="647"/>
      <c r="T27" s="628"/>
      <c r="U27" s="17"/>
      <c r="V27" s="628"/>
      <c r="W27" s="241"/>
      <c r="X27" s="17"/>
      <c r="Y27" s="628"/>
      <c r="Z27" s="628"/>
      <c r="AA27" s="628"/>
      <c r="AB27" s="628"/>
      <c r="AC27" s="628"/>
      <c r="AD27" s="647"/>
      <c r="AE27" s="647"/>
      <c r="AF27" s="647"/>
      <c r="AG27" s="647"/>
      <c r="AH27" s="647"/>
      <c r="AI27" s="647"/>
      <c r="AJ27" s="647"/>
      <c r="AK27" s="647"/>
    </row>
    <row r="28" spans="1:37" ht="65">
      <c r="A28" s="299">
        <v>4</v>
      </c>
      <c r="B28" s="16" t="s">
        <v>516</v>
      </c>
      <c r="C28" s="628"/>
      <c r="D28" s="647"/>
      <c r="E28" s="647"/>
      <c r="F28" s="647"/>
      <c r="G28" s="647"/>
      <c r="H28" s="550" t="s">
        <v>517</v>
      </c>
      <c r="I28" s="17">
        <v>1</v>
      </c>
      <c r="J28" s="18"/>
      <c r="K28" s="19">
        <v>850000</v>
      </c>
      <c r="L28" s="19">
        <v>488750</v>
      </c>
      <c r="M28" s="647"/>
      <c r="N28" s="647"/>
      <c r="O28" s="647"/>
      <c r="P28" s="647"/>
      <c r="Q28" s="647"/>
      <c r="R28" s="647"/>
      <c r="S28" s="647"/>
      <c r="T28" s="628"/>
      <c r="U28" s="17"/>
      <c r="V28" s="628"/>
      <c r="W28" s="241"/>
      <c r="X28" s="17"/>
      <c r="Y28" s="628"/>
      <c r="Z28" s="628"/>
      <c r="AA28" s="628"/>
      <c r="AB28" s="628"/>
      <c r="AC28" s="628"/>
      <c r="AD28" s="647"/>
      <c r="AE28" s="647"/>
      <c r="AF28" s="647"/>
      <c r="AG28" s="647"/>
      <c r="AH28" s="647"/>
      <c r="AI28" s="647"/>
      <c r="AJ28" s="647"/>
      <c r="AK28" s="647"/>
    </row>
    <row r="29" spans="1:37" ht="39">
      <c r="A29" s="599">
        <v>9</v>
      </c>
      <c r="B29" s="367" t="s">
        <v>22</v>
      </c>
      <c r="C29" s="367"/>
      <c r="D29" s="647"/>
      <c r="E29" s="647"/>
      <c r="F29" s="647"/>
      <c r="G29" s="647"/>
      <c r="H29" s="370"/>
      <c r="I29" s="368">
        <f>I30</f>
        <v>1</v>
      </c>
      <c r="J29" s="369"/>
      <c r="K29" s="370">
        <f>K30</f>
        <v>48380</v>
      </c>
      <c r="L29" s="370">
        <f>L30</f>
        <v>26609</v>
      </c>
      <c r="M29" s="647"/>
      <c r="N29" s="647"/>
      <c r="O29" s="647"/>
      <c r="P29" s="647"/>
      <c r="Q29" s="647"/>
      <c r="R29" s="647"/>
      <c r="S29" s="647"/>
      <c r="T29" s="370"/>
      <c r="U29" s="371">
        <f>U30</f>
        <v>19</v>
      </c>
      <c r="V29" s="369">
        <v>0</v>
      </c>
      <c r="W29" s="370">
        <f>W30</f>
        <v>326916</v>
      </c>
      <c r="X29" s="370">
        <f>X30</f>
        <v>0</v>
      </c>
      <c r="Y29" s="370">
        <v>1237</v>
      </c>
      <c r="Z29" s="370" t="s">
        <v>524</v>
      </c>
      <c r="AA29" s="369">
        <v>0</v>
      </c>
      <c r="AB29" s="370">
        <v>0</v>
      </c>
      <c r="AC29" s="370"/>
      <c r="AD29" s="647"/>
      <c r="AE29" s="647"/>
      <c r="AF29" s="647"/>
      <c r="AG29" s="647"/>
      <c r="AH29" s="647"/>
      <c r="AI29" s="647"/>
      <c r="AJ29" s="647"/>
      <c r="AK29" s="647"/>
    </row>
    <row r="30" spans="1:37">
      <c r="A30" s="212"/>
      <c r="B30" s="24" t="s">
        <v>550</v>
      </c>
      <c r="C30" s="16"/>
      <c r="D30" s="647"/>
      <c r="E30" s="647"/>
      <c r="F30" s="647"/>
      <c r="G30" s="647"/>
      <c r="H30" s="277"/>
      <c r="I30" s="278">
        <f>SUM(I31:I35)</f>
        <v>1</v>
      </c>
      <c r="J30" s="279">
        <v>0</v>
      </c>
      <c r="K30" s="281">
        <f>SUM(K31:K35)</f>
        <v>48380</v>
      </c>
      <c r="L30" s="281">
        <f>SUM(L31:L35)</f>
        <v>26609</v>
      </c>
      <c r="M30" s="647"/>
      <c r="N30" s="647"/>
      <c r="O30" s="647"/>
      <c r="P30" s="647"/>
      <c r="Q30" s="647"/>
      <c r="R30" s="647"/>
      <c r="S30" s="647"/>
      <c r="T30" s="282"/>
      <c r="U30" s="281">
        <f>SUM(U32:U42)</f>
        <v>19</v>
      </c>
      <c r="V30" s="281"/>
      <c r="W30" s="281">
        <f>SUM(W32:W42)</f>
        <v>326916</v>
      </c>
      <c r="X30" s="281">
        <f>SUM(X32:X42)</f>
        <v>0</v>
      </c>
      <c r="Y30" s="280">
        <v>1237</v>
      </c>
      <c r="Z30" s="280">
        <v>0</v>
      </c>
      <c r="AA30" s="279">
        <v>0</v>
      </c>
      <c r="AB30" s="280">
        <v>0</v>
      </c>
      <c r="AC30" s="280"/>
      <c r="AD30" s="647"/>
      <c r="AE30" s="647"/>
      <c r="AF30" s="647"/>
      <c r="AG30" s="647"/>
      <c r="AH30" s="647"/>
      <c r="AI30" s="647"/>
      <c r="AJ30" s="647"/>
      <c r="AK30" s="647"/>
    </row>
    <row r="31" spans="1:37" ht="46">
      <c r="A31" s="212"/>
      <c r="B31" s="484" t="s">
        <v>422</v>
      </c>
      <c r="C31" s="11"/>
      <c r="D31" s="647"/>
      <c r="E31" s="647"/>
      <c r="F31" s="647"/>
      <c r="G31" s="647"/>
      <c r="H31" s="480" t="s">
        <v>411</v>
      </c>
      <c r="I31" s="481">
        <v>1</v>
      </c>
      <c r="J31" s="481"/>
      <c r="K31" s="482">
        <v>48380</v>
      </c>
      <c r="L31" s="482">
        <v>26609</v>
      </c>
      <c r="M31" s="647"/>
      <c r="N31" s="647"/>
      <c r="O31" s="647"/>
      <c r="P31" s="647"/>
      <c r="Q31" s="647"/>
      <c r="R31" s="647"/>
      <c r="S31" s="647"/>
      <c r="T31" s="20"/>
      <c r="U31" s="11"/>
      <c r="V31" s="11"/>
      <c r="W31" s="11"/>
      <c r="X31" s="11"/>
      <c r="Y31" s="11"/>
      <c r="Z31" s="11"/>
      <c r="AA31" s="11"/>
      <c r="AB31" s="11"/>
      <c r="AC31" s="11"/>
      <c r="AD31" s="647"/>
      <c r="AE31" s="647"/>
      <c r="AF31" s="647"/>
      <c r="AG31" s="647"/>
      <c r="AH31" s="647"/>
      <c r="AI31" s="647"/>
      <c r="AJ31" s="647"/>
      <c r="AK31" s="647"/>
    </row>
    <row r="32" spans="1:37" ht="52">
      <c r="A32" s="212"/>
      <c r="B32" s="484" t="s">
        <v>412</v>
      </c>
      <c r="C32" s="11"/>
      <c r="D32" s="647"/>
      <c r="E32" s="647"/>
      <c r="F32" s="647"/>
      <c r="G32" s="647"/>
      <c r="H32" s="20"/>
      <c r="I32" s="17"/>
      <c r="J32" s="18"/>
      <c r="K32" s="19"/>
      <c r="L32" s="19"/>
      <c r="M32" s="647"/>
      <c r="N32" s="647"/>
      <c r="O32" s="647"/>
      <c r="P32" s="647"/>
      <c r="Q32" s="647"/>
      <c r="R32" s="647"/>
      <c r="S32" s="647"/>
      <c r="T32" s="480" t="s">
        <v>425</v>
      </c>
      <c r="U32" s="481">
        <v>1</v>
      </c>
      <c r="V32" s="481"/>
      <c r="W32" s="482">
        <v>92475</v>
      </c>
      <c r="X32" s="482">
        <v>0</v>
      </c>
      <c r="Y32" s="482">
        <v>0</v>
      </c>
      <c r="Z32" s="11"/>
      <c r="AA32" s="11"/>
      <c r="AB32" s="11"/>
      <c r="AC32" s="11"/>
      <c r="AD32" s="647"/>
      <c r="AE32" s="647"/>
      <c r="AF32" s="647"/>
      <c r="AG32" s="647"/>
      <c r="AH32" s="647"/>
      <c r="AI32" s="647"/>
      <c r="AJ32" s="647"/>
      <c r="AK32" s="647"/>
    </row>
    <row r="33" spans="1:37" ht="46">
      <c r="A33" s="212"/>
      <c r="B33" s="484" t="s">
        <v>413</v>
      </c>
      <c r="C33" s="11"/>
      <c r="D33" s="647"/>
      <c r="E33" s="647"/>
      <c r="F33" s="647"/>
      <c r="G33" s="647"/>
      <c r="H33" s="20"/>
      <c r="I33" s="17"/>
      <c r="J33" s="18"/>
      <c r="K33" s="19"/>
      <c r="L33" s="19"/>
      <c r="M33" s="647"/>
      <c r="N33" s="647"/>
      <c r="O33" s="647"/>
      <c r="P33" s="647"/>
      <c r="Q33" s="647"/>
      <c r="R33" s="647"/>
      <c r="S33" s="647"/>
      <c r="T33" s="483" t="s">
        <v>424</v>
      </c>
      <c r="U33" s="481">
        <v>1</v>
      </c>
      <c r="V33" s="481"/>
      <c r="W33" s="482">
        <v>57000</v>
      </c>
      <c r="X33" s="482">
        <v>0</v>
      </c>
      <c r="Y33" s="482">
        <v>0</v>
      </c>
      <c r="Z33" s="11"/>
      <c r="AA33" s="11"/>
      <c r="AB33" s="11"/>
      <c r="AC33" s="11"/>
      <c r="AD33" s="647"/>
      <c r="AE33" s="647"/>
      <c r="AF33" s="647"/>
      <c r="AG33" s="647"/>
      <c r="AH33" s="647"/>
      <c r="AI33" s="647"/>
      <c r="AJ33" s="647"/>
      <c r="AK33" s="647"/>
    </row>
    <row r="34" spans="1:37" ht="26">
      <c r="A34" s="212"/>
      <c r="B34" s="484" t="s">
        <v>414</v>
      </c>
      <c r="C34" s="11"/>
      <c r="D34" s="647"/>
      <c r="E34" s="647"/>
      <c r="F34" s="647"/>
      <c r="G34" s="647"/>
      <c r="H34" s="20"/>
      <c r="I34" s="17"/>
      <c r="J34" s="18"/>
      <c r="K34" s="19"/>
      <c r="L34" s="19"/>
      <c r="M34" s="647"/>
      <c r="N34" s="647"/>
      <c r="O34" s="647"/>
      <c r="P34" s="647"/>
      <c r="Q34" s="647"/>
      <c r="R34" s="647"/>
      <c r="S34" s="647"/>
      <c r="T34" s="480"/>
      <c r="U34" s="481">
        <v>1</v>
      </c>
      <c r="V34" s="481"/>
      <c r="W34" s="482">
        <v>9990</v>
      </c>
      <c r="X34" s="482">
        <v>0</v>
      </c>
      <c r="Y34" s="482">
        <v>0</v>
      </c>
      <c r="Z34" s="11"/>
      <c r="AA34" s="11"/>
      <c r="AB34" s="11"/>
      <c r="AC34" s="11"/>
      <c r="AD34" s="647"/>
      <c r="AE34" s="647"/>
      <c r="AF34" s="647"/>
      <c r="AG34" s="647"/>
      <c r="AH34" s="647"/>
      <c r="AI34" s="647"/>
      <c r="AJ34" s="647"/>
      <c r="AK34" s="647"/>
    </row>
    <row r="35" spans="1:37" ht="26">
      <c r="A35" s="212"/>
      <c r="B35" s="484" t="s">
        <v>415</v>
      </c>
      <c r="C35" s="11"/>
      <c r="D35" s="647"/>
      <c r="E35" s="647"/>
      <c r="F35" s="647"/>
      <c r="G35" s="647"/>
      <c r="H35" s="20"/>
      <c r="I35" s="17"/>
      <c r="J35" s="18"/>
      <c r="K35" s="19"/>
      <c r="L35" s="19"/>
      <c r="M35" s="647"/>
      <c r="N35" s="647"/>
      <c r="O35" s="647"/>
      <c r="P35" s="647"/>
      <c r="Q35" s="647"/>
      <c r="R35" s="647"/>
      <c r="S35" s="647"/>
      <c r="T35" s="480"/>
      <c r="U35" s="481">
        <v>1</v>
      </c>
      <c r="V35" s="481"/>
      <c r="W35" s="482">
        <v>21735</v>
      </c>
      <c r="X35" s="482">
        <v>0</v>
      </c>
      <c r="Y35" s="482">
        <v>0</v>
      </c>
      <c r="Z35" s="11"/>
      <c r="AA35" s="11"/>
      <c r="AB35" s="11"/>
      <c r="AC35" s="11"/>
      <c r="AD35" s="647"/>
      <c r="AE35" s="647"/>
      <c r="AF35" s="647"/>
      <c r="AG35" s="647"/>
      <c r="AH35" s="647"/>
      <c r="AI35" s="647"/>
      <c r="AJ35" s="647"/>
      <c r="AK35" s="647"/>
    </row>
    <row r="36" spans="1:37" ht="69">
      <c r="A36" s="212"/>
      <c r="B36" s="484" t="s">
        <v>416</v>
      </c>
      <c r="C36" s="11"/>
      <c r="D36" s="647"/>
      <c r="E36" s="647"/>
      <c r="F36" s="647"/>
      <c r="G36" s="647"/>
      <c r="H36" s="11"/>
      <c r="I36" s="11"/>
      <c r="J36" s="11"/>
      <c r="K36" s="11"/>
      <c r="L36" s="11"/>
      <c r="M36" s="647"/>
      <c r="N36" s="647"/>
      <c r="O36" s="647"/>
      <c r="P36" s="647"/>
      <c r="Q36" s="647"/>
      <c r="R36" s="647"/>
      <c r="S36" s="647"/>
      <c r="T36" s="635" t="s">
        <v>423</v>
      </c>
      <c r="U36" s="481">
        <v>1</v>
      </c>
      <c r="V36" s="481"/>
      <c r="W36" s="482">
        <v>9966</v>
      </c>
      <c r="X36" s="482">
        <v>0</v>
      </c>
      <c r="Y36" s="482">
        <v>0</v>
      </c>
      <c r="Z36" s="11"/>
      <c r="AA36" s="11"/>
      <c r="AB36" s="11"/>
      <c r="AC36" s="11"/>
      <c r="AD36" s="647"/>
      <c r="AE36" s="647"/>
      <c r="AF36" s="647"/>
      <c r="AG36" s="647"/>
      <c r="AH36" s="647"/>
      <c r="AI36" s="647"/>
      <c r="AJ36" s="647"/>
      <c r="AK36" s="647"/>
    </row>
    <row r="37" spans="1:37" ht="14">
      <c r="A37" s="212"/>
      <c r="B37" s="484" t="s">
        <v>417</v>
      </c>
      <c r="C37" s="11"/>
      <c r="D37" s="647"/>
      <c r="E37" s="647"/>
      <c r="F37" s="647"/>
      <c r="G37" s="647"/>
      <c r="H37" s="11"/>
      <c r="I37" s="11"/>
      <c r="J37" s="11"/>
      <c r="K37" s="11"/>
      <c r="L37" s="11"/>
      <c r="M37" s="647"/>
      <c r="N37" s="647"/>
      <c r="O37" s="647"/>
      <c r="P37" s="647"/>
      <c r="Q37" s="647"/>
      <c r="R37" s="647"/>
      <c r="S37" s="647"/>
      <c r="T37" s="635"/>
      <c r="U37" s="481">
        <v>9</v>
      </c>
      <c r="V37" s="481"/>
      <c r="W37" s="482">
        <v>71973</v>
      </c>
      <c r="X37" s="482">
        <v>0</v>
      </c>
      <c r="Y37" s="482">
        <v>0</v>
      </c>
      <c r="Z37" s="11"/>
      <c r="AA37" s="11"/>
      <c r="AB37" s="11"/>
      <c r="AC37" s="11"/>
      <c r="AD37" s="647"/>
      <c r="AE37" s="647"/>
      <c r="AF37" s="647"/>
      <c r="AG37" s="647"/>
      <c r="AH37" s="647"/>
      <c r="AI37" s="647"/>
      <c r="AJ37" s="647"/>
      <c r="AK37" s="647"/>
    </row>
    <row r="38" spans="1:37" ht="14">
      <c r="A38" s="212"/>
      <c r="B38" s="484" t="s">
        <v>418</v>
      </c>
      <c r="C38" s="11"/>
      <c r="D38" s="647"/>
      <c r="E38" s="647"/>
      <c r="F38" s="647"/>
      <c r="G38" s="647"/>
      <c r="H38" s="11"/>
      <c r="I38" s="11"/>
      <c r="J38" s="11"/>
      <c r="K38" s="11"/>
      <c r="L38" s="11"/>
      <c r="M38" s="647"/>
      <c r="N38" s="647"/>
      <c r="O38" s="647"/>
      <c r="P38" s="647"/>
      <c r="Q38" s="647"/>
      <c r="R38" s="647"/>
      <c r="S38" s="647"/>
      <c r="T38" s="635"/>
      <c r="U38" s="481">
        <v>1</v>
      </c>
      <c r="V38" s="481"/>
      <c r="W38" s="482">
        <v>30790</v>
      </c>
      <c r="X38" s="482">
        <v>0</v>
      </c>
      <c r="Y38" s="482">
        <v>0</v>
      </c>
      <c r="Z38" s="11"/>
      <c r="AA38" s="11"/>
      <c r="AB38" s="11"/>
      <c r="AC38" s="11"/>
      <c r="AD38" s="647"/>
      <c r="AE38" s="647"/>
      <c r="AF38" s="647"/>
      <c r="AG38" s="647"/>
      <c r="AH38" s="647"/>
      <c r="AI38" s="647"/>
      <c r="AJ38" s="647"/>
      <c r="AK38" s="647"/>
    </row>
    <row r="39" spans="1:37" ht="26">
      <c r="A39" s="212"/>
      <c r="B39" s="484" t="s">
        <v>419</v>
      </c>
      <c r="C39" s="11"/>
      <c r="D39" s="647"/>
      <c r="E39" s="647"/>
      <c r="F39" s="647"/>
      <c r="G39" s="647"/>
      <c r="H39" s="11"/>
      <c r="I39" s="11"/>
      <c r="J39" s="11"/>
      <c r="K39" s="11"/>
      <c r="L39" s="11"/>
      <c r="M39" s="647"/>
      <c r="N39" s="647"/>
      <c r="O39" s="647"/>
      <c r="P39" s="647"/>
      <c r="Q39" s="647"/>
      <c r="R39" s="647"/>
      <c r="S39" s="647"/>
      <c r="T39" s="635"/>
      <c r="U39" s="481">
        <v>1</v>
      </c>
      <c r="V39" s="481"/>
      <c r="W39" s="482">
        <v>6012</v>
      </c>
      <c r="X39" s="482">
        <v>0</v>
      </c>
      <c r="Y39" s="482">
        <v>0</v>
      </c>
      <c r="Z39" s="11"/>
      <c r="AA39" s="11"/>
      <c r="AB39" s="11"/>
      <c r="AC39" s="11"/>
      <c r="AD39" s="647"/>
      <c r="AE39" s="647"/>
      <c r="AF39" s="647"/>
      <c r="AG39" s="647"/>
      <c r="AH39" s="647"/>
      <c r="AI39" s="647"/>
      <c r="AJ39" s="647"/>
      <c r="AK39" s="647"/>
    </row>
    <row r="40" spans="1:37" ht="14">
      <c r="A40" s="212"/>
      <c r="B40" s="484" t="s">
        <v>420</v>
      </c>
      <c r="C40" s="11"/>
      <c r="D40" s="647"/>
      <c r="E40" s="647"/>
      <c r="F40" s="647"/>
      <c r="G40" s="647"/>
      <c r="H40" s="11"/>
      <c r="I40" s="11"/>
      <c r="J40" s="11"/>
      <c r="K40" s="11"/>
      <c r="L40" s="11"/>
      <c r="M40" s="647"/>
      <c r="N40" s="647"/>
      <c r="O40" s="647"/>
      <c r="P40" s="647"/>
      <c r="Q40" s="647"/>
      <c r="R40" s="647"/>
      <c r="S40" s="647"/>
      <c r="T40" s="635"/>
      <c r="U40" s="481">
        <v>1</v>
      </c>
      <c r="V40" s="481"/>
      <c r="W40" s="482">
        <v>6250</v>
      </c>
      <c r="X40" s="482">
        <v>0</v>
      </c>
      <c r="Y40" s="482">
        <v>0</v>
      </c>
      <c r="Z40" s="11"/>
      <c r="AA40" s="11"/>
      <c r="AB40" s="11"/>
      <c r="AC40" s="11"/>
      <c r="AD40" s="647"/>
      <c r="AE40" s="647"/>
      <c r="AF40" s="647"/>
      <c r="AG40" s="647"/>
      <c r="AH40" s="647"/>
      <c r="AI40" s="647"/>
      <c r="AJ40" s="647"/>
      <c r="AK40" s="647"/>
    </row>
    <row r="41" spans="1:37" ht="14">
      <c r="A41" s="212"/>
      <c r="B41" s="484" t="s">
        <v>275</v>
      </c>
      <c r="C41" s="11"/>
      <c r="D41" s="647"/>
      <c r="E41" s="647"/>
      <c r="F41" s="647"/>
      <c r="G41" s="647"/>
      <c r="H41" s="11"/>
      <c r="I41" s="11"/>
      <c r="J41" s="11"/>
      <c r="K41" s="11"/>
      <c r="L41" s="11"/>
      <c r="M41" s="647"/>
      <c r="N41" s="647"/>
      <c r="O41" s="647"/>
      <c r="P41" s="647"/>
      <c r="Q41" s="647"/>
      <c r="R41" s="647"/>
      <c r="S41" s="647"/>
      <c r="T41" s="480"/>
      <c r="U41" s="481">
        <v>1</v>
      </c>
      <c r="V41" s="481"/>
      <c r="W41" s="482">
        <v>5863</v>
      </c>
      <c r="X41" s="482">
        <v>0</v>
      </c>
      <c r="Y41" s="482">
        <v>0</v>
      </c>
      <c r="Z41" s="11"/>
      <c r="AA41" s="11"/>
      <c r="AB41" s="11"/>
      <c r="AC41" s="11"/>
      <c r="AD41" s="647"/>
      <c r="AE41" s="647"/>
      <c r="AF41" s="647"/>
      <c r="AG41" s="647"/>
      <c r="AH41" s="647"/>
      <c r="AI41" s="647"/>
      <c r="AJ41" s="647"/>
      <c r="AK41" s="647"/>
    </row>
    <row r="42" spans="1:37" ht="14">
      <c r="A42" s="212"/>
      <c r="B42" s="484" t="s">
        <v>421</v>
      </c>
      <c r="C42" s="11"/>
      <c r="D42" s="647"/>
      <c r="E42" s="647"/>
      <c r="F42" s="647"/>
      <c r="G42" s="647"/>
      <c r="H42" s="11"/>
      <c r="I42" s="11"/>
      <c r="J42" s="11"/>
      <c r="K42" s="11"/>
      <c r="L42" s="11"/>
      <c r="M42" s="647"/>
      <c r="N42" s="647"/>
      <c r="O42" s="647"/>
      <c r="P42" s="647"/>
      <c r="Q42" s="647"/>
      <c r="R42" s="647"/>
      <c r="S42" s="647"/>
      <c r="T42" s="480"/>
      <c r="U42" s="481">
        <v>1</v>
      </c>
      <c r="V42" s="481"/>
      <c r="W42" s="482">
        <v>14862</v>
      </c>
      <c r="X42" s="482">
        <v>0</v>
      </c>
      <c r="Y42" s="482" t="s">
        <v>524</v>
      </c>
      <c r="Z42" s="11"/>
      <c r="AA42" s="11"/>
      <c r="AB42" s="11"/>
      <c r="AC42" s="11"/>
      <c r="AD42" s="647"/>
      <c r="AE42" s="647"/>
      <c r="AF42" s="647"/>
      <c r="AG42" s="647"/>
      <c r="AH42" s="647"/>
      <c r="AI42" s="647"/>
      <c r="AJ42" s="647"/>
      <c r="AK42" s="647"/>
    </row>
    <row r="43" spans="1:37" ht="39">
      <c r="A43" s="366">
        <v>10</v>
      </c>
      <c r="B43" s="643" t="s">
        <v>233</v>
      </c>
      <c r="C43" s="11"/>
      <c r="D43" s="647"/>
      <c r="E43" s="647"/>
      <c r="F43" s="647"/>
      <c r="G43" s="647"/>
      <c r="H43" s="11"/>
      <c r="I43" s="63">
        <f>I45</f>
        <v>2</v>
      </c>
      <c r="J43" s="11"/>
      <c r="K43" s="27">
        <f>K45</f>
        <v>967677</v>
      </c>
      <c r="L43" s="27">
        <f>L45</f>
        <v>483868</v>
      </c>
      <c r="M43" s="647"/>
      <c r="N43" s="647"/>
      <c r="O43" s="647"/>
      <c r="P43" s="647"/>
      <c r="Q43" s="647"/>
      <c r="R43" s="647"/>
      <c r="S43" s="647"/>
      <c r="T43" s="26"/>
      <c r="U43" s="27">
        <f>U44</f>
        <v>1</v>
      </c>
      <c r="V43" s="26">
        <f>V44</f>
        <v>650</v>
      </c>
      <c r="W43" s="111">
        <f>W44</f>
        <v>956601</v>
      </c>
      <c r="X43" s="26">
        <v>0</v>
      </c>
      <c r="Y43" s="595">
        <f>Y44</f>
        <v>5320.2</v>
      </c>
      <c r="Z43" s="11"/>
      <c r="AA43" s="11"/>
      <c r="AB43" s="11"/>
      <c r="AC43" s="11"/>
      <c r="AD43" s="647"/>
      <c r="AE43" s="647"/>
      <c r="AF43" s="647"/>
      <c r="AG43" s="647"/>
      <c r="AH43" s="647"/>
      <c r="AI43" s="647"/>
      <c r="AJ43" s="647"/>
      <c r="AK43" s="647"/>
    </row>
    <row r="44" spans="1:37" ht="65">
      <c r="A44" s="212"/>
      <c r="B44" s="542" t="s">
        <v>551</v>
      </c>
      <c r="C44" s="11"/>
      <c r="D44" s="647"/>
      <c r="E44" s="647"/>
      <c r="F44" s="647"/>
      <c r="G44" s="647"/>
      <c r="H44" s="11"/>
      <c r="I44" s="11"/>
      <c r="J44" s="11"/>
      <c r="K44" s="11"/>
      <c r="L44" s="11"/>
      <c r="M44" s="647"/>
      <c r="N44" s="647"/>
      <c r="O44" s="647"/>
      <c r="P44" s="647"/>
      <c r="Q44" s="647"/>
      <c r="R44" s="647"/>
      <c r="S44" s="647"/>
      <c r="T44" s="542" t="s">
        <v>505</v>
      </c>
      <c r="U44" s="501">
        <v>1</v>
      </c>
      <c r="V44" s="501">
        <v>650</v>
      </c>
      <c r="W44" s="485">
        <v>956601</v>
      </c>
      <c r="X44" s="501">
        <v>0</v>
      </c>
      <c r="Y44" s="543">
        <v>5320.2</v>
      </c>
      <c r="Z44" s="11"/>
      <c r="AA44" s="11"/>
      <c r="AB44" s="11"/>
      <c r="AC44" s="11"/>
      <c r="AD44" s="647"/>
      <c r="AE44" s="647"/>
      <c r="AF44" s="647"/>
      <c r="AG44" s="647"/>
      <c r="AH44" s="647"/>
      <c r="AI44" s="647"/>
      <c r="AJ44" s="647"/>
      <c r="AK44" s="647"/>
    </row>
    <row r="45" spans="1:37" ht="26">
      <c r="A45" s="212"/>
      <c r="B45" s="61" t="s">
        <v>552</v>
      </c>
      <c r="C45" s="11"/>
      <c r="D45" s="647"/>
      <c r="E45" s="647"/>
      <c r="F45" s="647"/>
      <c r="G45" s="647"/>
      <c r="H45" s="11"/>
      <c r="I45" s="64">
        <f>SUM(I46:I47)</f>
        <v>2</v>
      </c>
      <c r="J45" s="64"/>
      <c r="K45" s="64">
        <f>K46+K47</f>
        <v>967677</v>
      </c>
      <c r="L45" s="64">
        <f>L46+L47</f>
        <v>483868</v>
      </c>
      <c r="M45" s="647"/>
      <c r="N45" s="647"/>
      <c r="O45" s="647"/>
      <c r="P45" s="647"/>
      <c r="Q45" s="647"/>
      <c r="R45" s="647"/>
      <c r="S45" s="647"/>
      <c r="T45" s="234"/>
      <c r="U45" s="114"/>
      <c r="V45" s="114"/>
      <c r="W45" s="114"/>
      <c r="X45" s="114"/>
      <c r="Y45" s="11"/>
      <c r="Z45" s="11"/>
      <c r="AA45" s="11"/>
      <c r="AB45" s="11"/>
      <c r="AC45" s="11"/>
      <c r="AD45" s="647"/>
      <c r="AE45" s="647"/>
      <c r="AF45" s="647"/>
      <c r="AG45" s="647"/>
      <c r="AH45" s="647"/>
      <c r="AI45" s="647"/>
      <c r="AJ45" s="647"/>
      <c r="AK45" s="647"/>
    </row>
    <row r="46" spans="1:37" ht="65">
      <c r="A46" s="212"/>
      <c r="B46" s="484" t="s">
        <v>506</v>
      </c>
      <c r="C46" s="11"/>
      <c r="D46" s="647"/>
      <c r="E46" s="647"/>
      <c r="F46" s="647"/>
      <c r="G46" s="647"/>
      <c r="H46" s="501" t="s">
        <v>508</v>
      </c>
      <c r="I46" s="544">
        <v>1</v>
      </c>
      <c r="J46" s="544"/>
      <c r="K46" s="545">
        <v>236823</v>
      </c>
      <c r="L46" s="545">
        <v>118441</v>
      </c>
      <c r="M46" s="647"/>
      <c r="N46" s="647"/>
      <c r="O46" s="647"/>
      <c r="P46" s="647"/>
      <c r="Q46" s="647"/>
      <c r="R46" s="647"/>
      <c r="S46" s="647"/>
      <c r="T46" s="285"/>
      <c r="U46" s="110"/>
      <c r="V46" s="112"/>
      <c r="W46" s="110"/>
      <c r="X46" s="113"/>
      <c r="Y46" s="11"/>
      <c r="Z46" s="11"/>
      <c r="AA46" s="11"/>
      <c r="AB46" s="11"/>
      <c r="AC46" s="11"/>
      <c r="AD46" s="647"/>
      <c r="AE46" s="647"/>
      <c r="AF46" s="647"/>
      <c r="AG46" s="647"/>
      <c r="AH46" s="647"/>
      <c r="AI46" s="647"/>
      <c r="AJ46" s="647"/>
      <c r="AK46" s="647"/>
    </row>
    <row r="47" spans="1:37" ht="91">
      <c r="A47" s="212"/>
      <c r="B47" s="484" t="s">
        <v>507</v>
      </c>
      <c r="C47" s="11"/>
      <c r="D47" s="647"/>
      <c r="E47" s="647"/>
      <c r="F47" s="647"/>
      <c r="G47" s="647"/>
      <c r="H47" s="9" t="s">
        <v>509</v>
      </c>
      <c r="I47" s="544">
        <v>1</v>
      </c>
      <c r="J47" s="546"/>
      <c r="K47" s="545">
        <v>730854</v>
      </c>
      <c r="L47" s="545">
        <v>365427</v>
      </c>
      <c r="M47" s="647"/>
      <c r="N47" s="647"/>
      <c r="O47" s="647"/>
      <c r="P47" s="647"/>
      <c r="Q47" s="647"/>
      <c r="R47" s="647"/>
      <c r="S47" s="647"/>
      <c r="T47" s="285"/>
      <c r="U47" s="110"/>
      <c r="V47" s="112"/>
      <c r="W47" s="110"/>
      <c r="X47" s="113"/>
      <c r="Y47" s="11"/>
      <c r="Z47" s="11"/>
      <c r="AA47" s="11"/>
      <c r="AB47" s="11"/>
      <c r="AC47" s="11"/>
      <c r="AD47" s="647"/>
      <c r="AE47" s="647"/>
      <c r="AF47" s="647"/>
      <c r="AG47" s="647"/>
      <c r="AH47" s="647"/>
      <c r="AI47" s="647"/>
      <c r="AJ47" s="647"/>
      <c r="AK47" s="647"/>
    </row>
    <row r="48" spans="1:37" ht="39">
      <c r="A48" s="551">
        <v>11</v>
      </c>
      <c r="B48" s="638" t="s">
        <v>250</v>
      </c>
      <c r="C48" s="11"/>
      <c r="D48" s="647"/>
      <c r="E48" s="647"/>
      <c r="F48" s="647"/>
      <c r="G48" s="647"/>
      <c r="H48" s="457"/>
      <c r="I48" s="458"/>
      <c r="J48" s="459"/>
      <c r="K48" s="462">
        <f>K52</f>
        <v>681852</v>
      </c>
      <c r="L48" s="462">
        <f>L52</f>
        <v>272740.8</v>
      </c>
      <c r="M48" s="647"/>
      <c r="N48" s="647"/>
      <c r="O48" s="647"/>
      <c r="P48" s="647"/>
      <c r="Q48" s="647"/>
      <c r="R48" s="647"/>
      <c r="S48" s="647"/>
      <c r="T48" s="285"/>
      <c r="U48" s="110"/>
      <c r="V48" s="112"/>
      <c r="W48" s="110"/>
      <c r="X48" s="113"/>
      <c r="Y48" s="11"/>
      <c r="Z48" s="11"/>
      <c r="AA48" s="11"/>
      <c r="AB48" s="11"/>
      <c r="AC48" s="11"/>
      <c r="AD48" s="647"/>
      <c r="AE48" s="647"/>
      <c r="AF48" s="647"/>
      <c r="AG48" s="647"/>
      <c r="AH48" s="647"/>
      <c r="AI48" s="647"/>
      <c r="AJ48" s="647"/>
      <c r="AK48" s="647"/>
    </row>
    <row r="49" spans="1:37">
      <c r="A49" s="212"/>
      <c r="B49" s="644" t="s">
        <v>23</v>
      </c>
      <c r="C49" s="11"/>
      <c r="D49" s="647"/>
      <c r="E49" s="647"/>
      <c r="F49" s="647"/>
      <c r="G49" s="647"/>
      <c r="H49" s="457"/>
      <c r="I49" s="458"/>
      <c r="J49" s="459"/>
      <c r="K49" s="459"/>
      <c r="L49" s="459"/>
      <c r="M49" s="647"/>
      <c r="N49" s="647"/>
      <c r="O49" s="647"/>
      <c r="P49" s="647"/>
      <c r="Q49" s="647"/>
      <c r="R49" s="647"/>
      <c r="S49" s="647"/>
      <c r="T49" s="285"/>
      <c r="U49" s="110"/>
      <c r="V49" s="112"/>
      <c r="W49" s="110"/>
      <c r="X49" s="113"/>
      <c r="Y49" s="11"/>
      <c r="Z49" s="11"/>
      <c r="AA49" s="11"/>
      <c r="AB49" s="11"/>
      <c r="AC49" s="11"/>
      <c r="AD49" s="647"/>
      <c r="AE49" s="647"/>
      <c r="AF49" s="647"/>
      <c r="AG49" s="647"/>
      <c r="AH49" s="647"/>
      <c r="AI49" s="647"/>
      <c r="AJ49" s="647"/>
      <c r="AK49" s="647"/>
    </row>
    <row r="50" spans="1:37">
      <c r="A50" s="212"/>
      <c r="B50" s="644" t="s">
        <v>24</v>
      </c>
      <c r="C50" s="11"/>
      <c r="D50" s="647"/>
      <c r="E50" s="647"/>
      <c r="F50" s="647"/>
      <c r="G50" s="647"/>
      <c r="H50" s="457"/>
      <c r="I50" s="458"/>
      <c r="J50" s="459"/>
      <c r="K50" s="459"/>
      <c r="L50" s="459"/>
      <c r="M50" s="647"/>
      <c r="N50" s="647"/>
      <c r="O50" s="647"/>
      <c r="P50" s="647"/>
      <c r="Q50" s="647"/>
      <c r="R50" s="647"/>
      <c r="S50" s="647"/>
      <c r="T50" s="285"/>
      <c r="U50" s="110"/>
      <c r="V50" s="112"/>
      <c r="W50" s="110"/>
      <c r="X50" s="113"/>
      <c r="Y50" s="11"/>
      <c r="Z50" s="11"/>
      <c r="AA50" s="11"/>
      <c r="AB50" s="11"/>
      <c r="AC50" s="11"/>
      <c r="AD50" s="647"/>
      <c r="AE50" s="647"/>
      <c r="AF50" s="647"/>
      <c r="AG50" s="647"/>
      <c r="AH50" s="647"/>
      <c r="AI50" s="647"/>
      <c r="AJ50" s="647"/>
      <c r="AK50" s="647"/>
    </row>
    <row r="51" spans="1:37">
      <c r="A51" s="212"/>
      <c r="B51" s="644" t="s">
        <v>25</v>
      </c>
      <c r="C51" s="11"/>
      <c r="D51" s="647"/>
      <c r="E51" s="647"/>
      <c r="F51" s="647"/>
      <c r="G51" s="647"/>
      <c r="H51" s="457"/>
      <c r="I51" s="458"/>
      <c r="J51" s="459"/>
      <c r="K51" s="459"/>
      <c r="L51" s="459"/>
      <c r="M51" s="647"/>
      <c r="N51" s="647"/>
      <c r="O51" s="647"/>
      <c r="P51" s="647"/>
      <c r="Q51" s="647"/>
      <c r="R51" s="647"/>
      <c r="S51" s="647"/>
      <c r="T51" s="285"/>
      <c r="U51" s="110"/>
      <c r="V51" s="112"/>
      <c r="W51" s="110"/>
      <c r="X51" s="113"/>
      <c r="Y51" s="11"/>
      <c r="Z51" s="11"/>
      <c r="AA51" s="11"/>
      <c r="AB51" s="11"/>
      <c r="AC51" s="11"/>
      <c r="AD51" s="647"/>
      <c r="AE51" s="647"/>
      <c r="AF51" s="647"/>
      <c r="AG51" s="647"/>
      <c r="AH51" s="647"/>
      <c r="AI51" s="647"/>
      <c r="AJ51" s="647"/>
      <c r="AK51" s="647"/>
    </row>
    <row r="52" spans="1:37" ht="26">
      <c r="A52" s="212"/>
      <c r="B52" s="134" t="s">
        <v>26</v>
      </c>
      <c r="C52" s="11"/>
      <c r="D52" s="647"/>
      <c r="E52" s="647"/>
      <c r="F52" s="647"/>
      <c r="G52" s="647"/>
      <c r="H52" s="457"/>
      <c r="I52" s="458">
        <f>I53+I54</f>
        <v>2</v>
      </c>
      <c r="J52" s="458"/>
      <c r="K52" s="461">
        <f t="shared" ref="K52:L52" si="0">K53+K54</f>
        <v>681852</v>
      </c>
      <c r="L52" s="461">
        <f t="shared" si="0"/>
        <v>272740.8</v>
      </c>
      <c r="M52" s="647"/>
      <c r="N52" s="647"/>
      <c r="O52" s="647"/>
      <c r="P52" s="647"/>
      <c r="Q52" s="647"/>
      <c r="R52" s="647"/>
      <c r="S52" s="647"/>
      <c r="T52" s="285"/>
      <c r="U52" s="110"/>
      <c r="V52" s="112"/>
      <c r="W52" s="110"/>
      <c r="X52" s="113"/>
      <c r="Y52" s="11"/>
      <c r="Z52" s="11"/>
      <c r="AA52" s="11"/>
      <c r="AB52" s="11"/>
      <c r="AC52" s="11"/>
      <c r="AD52" s="647"/>
      <c r="AE52" s="647"/>
      <c r="AF52" s="647"/>
      <c r="AG52" s="647"/>
      <c r="AH52" s="647"/>
      <c r="AI52" s="647"/>
      <c r="AJ52" s="647"/>
      <c r="AK52" s="647"/>
    </row>
    <row r="53" spans="1:37" ht="65">
      <c r="A53" s="212"/>
      <c r="B53" s="460" t="s">
        <v>375</v>
      </c>
      <c r="C53" s="11"/>
      <c r="D53" s="647"/>
      <c r="E53" s="647"/>
      <c r="F53" s="647"/>
      <c r="G53" s="647"/>
      <c r="H53" s="460" t="s">
        <v>373</v>
      </c>
      <c r="I53" s="458">
        <v>1</v>
      </c>
      <c r="J53" s="459"/>
      <c r="K53" s="459">
        <v>340926</v>
      </c>
      <c r="L53" s="650">
        <f>136370400/1000</f>
        <v>136370.4</v>
      </c>
      <c r="M53" s="647"/>
      <c r="N53" s="647"/>
      <c r="O53" s="647"/>
      <c r="P53" s="647"/>
      <c r="Q53" s="647"/>
      <c r="R53" s="647"/>
      <c r="S53" s="647"/>
      <c r="T53" s="285"/>
      <c r="U53" s="110"/>
      <c r="V53" s="112"/>
      <c r="W53" s="110"/>
      <c r="X53" s="113"/>
      <c r="Y53" s="11"/>
      <c r="Z53" s="11"/>
      <c r="AA53" s="11"/>
      <c r="AB53" s="11"/>
      <c r="AC53" s="11"/>
      <c r="AD53" s="647"/>
      <c r="AE53" s="647"/>
      <c r="AF53" s="647"/>
      <c r="AG53" s="647"/>
      <c r="AH53" s="647"/>
      <c r="AI53" s="647"/>
      <c r="AJ53" s="647"/>
      <c r="AK53" s="647"/>
    </row>
    <row r="54" spans="1:37" ht="65">
      <c r="A54" s="212"/>
      <c r="B54" s="460" t="s">
        <v>376</v>
      </c>
      <c r="C54" s="11"/>
      <c r="D54" s="647"/>
      <c r="E54" s="647"/>
      <c r="F54" s="647"/>
      <c r="G54" s="647"/>
      <c r="H54" s="460" t="s">
        <v>374</v>
      </c>
      <c r="I54" s="458">
        <v>1</v>
      </c>
      <c r="J54" s="459"/>
      <c r="K54" s="459">
        <v>340926</v>
      </c>
      <c r="L54" s="650">
        <f>136370400/1000</f>
        <v>136370.4</v>
      </c>
      <c r="M54" s="647"/>
      <c r="N54" s="647"/>
      <c r="O54" s="647"/>
      <c r="P54" s="647"/>
      <c r="Q54" s="647"/>
      <c r="R54" s="647"/>
      <c r="S54" s="647"/>
      <c r="T54" s="285"/>
      <c r="U54" s="110"/>
      <c r="V54" s="112"/>
      <c r="W54" s="110"/>
      <c r="X54" s="113"/>
      <c r="Y54" s="11"/>
      <c r="Z54" s="11"/>
      <c r="AA54" s="11"/>
      <c r="AB54" s="11"/>
      <c r="AC54" s="11"/>
      <c r="AD54" s="647"/>
      <c r="AE54" s="647"/>
      <c r="AF54" s="647"/>
      <c r="AG54" s="647"/>
      <c r="AH54" s="647"/>
      <c r="AI54" s="647"/>
      <c r="AJ54" s="647"/>
      <c r="AK54" s="647"/>
    </row>
    <row r="55" spans="1:37" ht="26">
      <c r="A55" s="599">
        <v>12</v>
      </c>
      <c r="B55" s="638" t="s">
        <v>231</v>
      </c>
      <c r="C55" s="364"/>
      <c r="D55" s="647"/>
      <c r="E55" s="647"/>
      <c r="F55" s="647"/>
      <c r="G55" s="647"/>
      <c r="H55" s="364"/>
      <c r="I55" s="364">
        <f>I56</f>
        <v>1</v>
      </c>
      <c r="J55" s="364"/>
      <c r="K55" s="365">
        <f>K56</f>
        <v>1437770</v>
      </c>
      <c r="L55" s="365">
        <f>L56</f>
        <v>862662</v>
      </c>
      <c r="M55" s="647"/>
      <c r="N55" s="647"/>
      <c r="O55" s="647"/>
      <c r="P55" s="647"/>
      <c r="Q55" s="647"/>
      <c r="R55" s="647"/>
      <c r="S55" s="647"/>
      <c r="T55" s="11"/>
      <c r="U55" s="26">
        <f>U57</f>
        <v>1</v>
      </c>
      <c r="V55" s="26"/>
      <c r="W55" s="443">
        <f t="shared" ref="W55:Y56" si="1">W56</f>
        <v>1890450</v>
      </c>
      <c r="X55" s="111">
        <f t="shared" si="1"/>
        <v>189045</v>
      </c>
      <c r="Y55" s="27">
        <f t="shared" si="1"/>
        <v>9500</v>
      </c>
      <c r="Z55" s="11"/>
      <c r="AA55" s="11"/>
      <c r="AB55" s="11"/>
      <c r="AC55" s="11"/>
      <c r="AD55" s="647"/>
      <c r="AE55" s="647"/>
      <c r="AF55" s="647"/>
      <c r="AG55" s="647"/>
      <c r="AH55" s="647"/>
      <c r="AI55" s="647"/>
      <c r="AJ55" s="647"/>
      <c r="AK55" s="647"/>
    </row>
    <row r="56" spans="1:37">
      <c r="A56" s="212"/>
      <c r="B56" s="134" t="s">
        <v>81</v>
      </c>
      <c r="C56" s="11"/>
      <c r="D56" s="647"/>
      <c r="E56" s="647"/>
      <c r="F56" s="647"/>
      <c r="G56" s="647"/>
      <c r="H56" s="62"/>
      <c r="I56" s="64">
        <f>I58</f>
        <v>1</v>
      </c>
      <c r="J56" s="62"/>
      <c r="K56" s="135">
        <f>K58</f>
        <v>1437770</v>
      </c>
      <c r="L56" s="135">
        <f>L58</f>
        <v>862662</v>
      </c>
      <c r="M56" s="647"/>
      <c r="N56" s="647"/>
      <c r="O56" s="647"/>
      <c r="P56" s="647"/>
      <c r="Q56" s="647"/>
      <c r="R56" s="647"/>
      <c r="S56" s="647"/>
      <c r="T56" s="11"/>
      <c r="U56" s="62">
        <v>1</v>
      </c>
      <c r="V56" s="62"/>
      <c r="W56" s="442">
        <f t="shared" si="1"/>
        <v>1890450</v>
      </c>
      <c r="X56" s="135">
        <f t="shared" si="1"/>
        <v>189045</v>
      </c>
      <c r="Y56" s="63">
        <f t="shared" si="1"/>
        <v>9500</v>
      </c>
      <c r="Z56" s="11"/>
      <c r="AA56" s="11"/>
      <c r="AB56" s="11"/>
      <c r="AC56" s="11"/>
      <c r="AD56" s="647"/>
      <c r="AE56" s="647"/>
      <c r="AF56" s="647"/>
      <c r="AG56" s="647"/>
      <c r="AH56" s="647"/>
      <c r="AI56" s="647"/>
      <c r="AJ56" s="647"/>
      <c r="AK56" s="647"/>
    </row>
    <row r="57" spans="1:37" ht="65">
      <c r="A57" s="212"/>
      <c r="B57" s="440" t="s">
        <v>266</v>
      </c>
      <c r="C57" s="11"/>
      <c r="D57" s="647"/>
      <c r="E57" s="647"/>
      <c r="F57" s="647"/>
      <c r="G57" s="647"/>
      <c r="H57" s="651"/>
      <c r="I57" s="132"/>
      <c r="J57" s="133"/>
      <c r="K57" s="649"/>
      <c r="L57" s="649"/>
      <c r="M57" s="647"/>
      <c r="N57" s="647"/>
      <c r="O57" s="647"/>
      <c r="P57" s="647"/>
      <c r="Q57" s="647"/>
      <c r="R57" s="647"/>
      <c r="S57" s="647"/>
      <c r="T57" s="652" t="s">
        <v>356</v>
      </c>
      <c r="U57" s="441">
        <v>1</v>
      </c>
      <c r="V57" s="653"/>
      <c r="W57" s="653">
        <v>1890450</v>
      </c>
      <c r="X57" s="654">
        <v>189045</v>
      </c>
      <c r="Y57" s="63">
        <v>9500</v>
      </c>
      <c r="Z57" s="11" t="s">
        <v>390</v>
      </c>
      <c r="AA57" s="11"/>
      <c r="AB57" s="11"/>
      <c r="AC57" s="11"/>
      <c r="AD57" s="647"/>
      <c r="AE57" s="647"/>
      <c r="AF57" s="647"/>
      <c r="AG57" s="647"/>
      <c r="AH57" s="647"/>
      <c r="AI57" s="647"/>
      <c r="AJ57" s="647"/>
      <c r="AK57" s="647"/>
    </row>
    <row r="58" spans="1:37" ht="52">
      <c r="A58" s="212"/>
      <c r="B58" s="626" t="s">
        <v>553</v>
      </c>
      <c r="C58" s="11"/>
      <c r="D58" s="647"/>
      <c r="E58" s="647"/>
      <c r="F58" s="647"/>
      <c r="G58" s="647"/>
      <c r="H58" s="460" t="s">
        <v>510</v>
      </c>
      <c r="I58" s="655">
        <v>1</v>
      </c>
      <c r="J58" s="212"/>
      <c r="K58" s="655">
        <v>1437770</v>
      </c>
      <c r="L58" s="656">
        <v>862662</v>
      </c>
      <c r="M58" s="647"/>
      <c r="N58" s="647"/>
      <c r="O58" s="647"/>
      <c r="P58" s="647"/>
      <c r="Q58" s="647"/>
      <c r="R58" s="647"/>
      <c r="S58" s="647"/>
      <c r="T58" s="26"/>
      <c r="U58" s="26"/>
      <c r="V58" s="26"/>
      <c r="W58" s="111"/>
      <c r="X58" s="26"/>
      <c r="Y58" s="11"/>
      <c r="Z58" s="11"/>
      <c r="AA58" s="11"/>
      <c r="AB58" s="11"/>
      <c r="AC58" s="11"/>
      <c r="AD58" s="647"/>
      <c r="AE58" s="647"/>
      <c r="AF58" s="647"/>
      <c r="AG58" s="647"/>
      <c r="AH58" s="647"/>
      <c r="AI58" s="647"/>
      <c r="AJ58" s="647"/>
      <c r="AK58" s="647"/>
    </row>
    <row r="61" spans="1:37" ht="18">
      <c r="W61" s="486" t="s">
        <v>555</v>
      </c>
      <c r="X61" s="486"/>
      <c r="Y61" s="486"/>
    </row>
    <row r="63" spans="1:37" ht="18">
      <c r="N63" s="657" t="s">
        <v>27</v>
      </c>
      <c r="O63" s="657"/>
      <c r="P63" s="486"/>
      <c r="Q63" s="486"/>
      <c r="R63" s="486"/>
      <c r="S63" s="486"/>
      <c r="T63" s="486"/>
      <c r="U63" s="486"/>
      <c r="V63" s="486"/>
      <c r="W63" s="486"/>
      <c r="X63" s="486"/>
      <c r="Y63" s="486" t="s">
        <v>554</v>
      </c>
      <c r="Z63" s="486"/>
    </row>
    <row r="69" spans="14:17" ht="18">
      <c r="N69" s="486" t="s">
        <v>556</v>
      </c>
      <c r="O69" s="486"/>
      <c r="P69" s="486"/>
      <c r="Q69" s="486"/>
    </row>
  </sheetData>
  <mergeCells count="10">
    <mergeCell ref="AA5:AE5"/>
    <mergeCell ref="AF5:AJ5"/>
    <mergeCell ref="AK5:AK6"/>
    <mergeCell ref="B2:Z2"/>
    <mergeCell ref="A5:A6"/>
    <mergeCell ref="B5:B6"/>
    <mergeCell ref="C5:G5"/>
    <mergeCell ref="H5:L5"/>
    <mergeCell ref="M5:Q5"/>
    <mergeCell ref="T5:X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tabSelected="1" topLeftCell="G1" workbookViewId="0">
      <selection activeCell="H5" sqref="H5:M5"/>
    </sheetView>
  </sheetViews>
  <sheetFormatPr defaultRowHeight="13"/>
  <cols>
    <col min="1" max="1" width="3.81640625" style="630" customWidth="1"/>
    <col min="2" max="2" width="15.1796875" style="630" customWidth="1"/>
    <col min="3" max="3" width="4.7265625" style="630" customWidth="1"/>
    <col min="4" max="4" width="10.54296875" style="630" customWidth="1"/>
    <col min="5" max="5" width="11.08984375" style="630" customWidth="1"/>
    <col min="6" max="6" width="10.453125" style="630" customWidth="1"/>
    <col min="7" max="7" width="11.54296875" style="630" bestFit="1" customWidth="1"/>
    <col min="8" max="8" width="6.7265625" style="630" customWidth="1"/>
    <col min="9" max="9" width="11.26953125" style="630" customWidth="1"/>
    <col min="10" max="10" width="10.453125" style="630" customWidth="1"/>
    <col min="11" max="11" width="10.81640625" style="630" customWidth="1"/>
    <col min="12" max="12" width="9.6328125" style="630" customWidth="1"/>
    <col min="13" max="13" width="6.81640625" style="630" customWidth="1"/>
    <col min="14" max="14" width="7.08984375" style="630" bestFit="1" customWidth="1"/>
    <col min="15" max="15" width="11.6328125" style="630" bestFit="1" customWidth="1"/>
    <col min="16" max="16" width="11.26953125" style="630" bestFit="1" customWidth="1"/>
    <col min="17" max="17" width="6.7265625" style="630" customWidth="1"/>
    <col min="18" max="18" width="10" style="630" customWidth="1"/>
    <col min="19" max="19" width="9.1796875" style="630" customWidth="1"/>
    <col min="20" max="20" width="10.453125" style="630" customWidth="1"/>
    <col min="21" max="21" width="6.453125" style="630" customWidth="1"/>
    <col min="22" max="22" width="7.81640625" style="630" customWidth="1"/>
    <col min="23" max="23" width="7.7265625" style="630" customWidth="1"/>
    <col min="24" max="16384" width="8.7265625" style="10"/>
  </cols>
  <sheetData>
    <row r="1" spans="1:26" ht="15">
      <c r="B1" s="696" t="s">
        <v>1</v>
      </c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696"/>
      <c r="V1" s="696"/>
      <c r="W1" s="696"/>
      <c r="X1" s="696"/>
      <c r="Y1" s="696"/>
      <c r="Z1" s="696"/>
    </row>
    <row r="3" spans="1:26" ht="18">
      <c r="D3" s="767" t="s">
        <v>557</v>
      </c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720"/>
      <c r="P3" s="720"/>
    </row>
    <row r="4" spans="1:26" ht="15.5"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T4" s="768" t="s">
        <v>558</v>
      </c>
      <c r="U4" s="768"/>
    </row>
    <row r="5" spans="1:26" ht="13.75" customHeight="1">
      <c r="A5" s="695" t="s">
        <v>544</v>
      </c>
      <c r="B5" s="695" t="s">
        <v>4</v>
      </c>
      <c r="C5" s="695" t="s">
        <v>68</v>
      </c>
      <c r="D5" s="695"/>
      <c r="E5" s="695"/>
      <c r="F5" s="695"/>
      <c r="G5" s="695"/>
      <c r="H5" s="695" t="s">
        <v>69</v>
      </c>
      <c r="I5" s="695"/>
      <c r="J5" s="695"/>
      <c r="K5" s="695"/>
      <c r="L5" s="695"/>
      <c r="M5" s="695"/>
      <c r="N5" s="695" t="s">
        <v>70</v>
      </c>
      <c r="O5" s="695"/>
      <c r="P5" s="695"/>
      <c r="Q5" s="695"/>
      <c r="R5" s="695"/>
      <c r="S5" s="695"/>
      <c r="T5" s="695"/>
      <c r="U5" s="695"/>
      <c r="V5" s="695"/>
      <c r="W5" s="695"/>
    </row>
    <row r="6" spans="1:26" s="629" customFormat="1" ht="195">
      <c r="A6" s="695"/>
      <c r="B6" s="695"/>
      <c r="C6" s="633" t="s">
        <v>559</v>
      </c>
      <c r="D6" s="633" t="s">
        <v>10</v>
      </c>
      <c r="E6" s="633" t="s">
        <v>67</v>
      </c>
      <c r="F6" s="633" t="s">
        <v>560</v>
      </c>
      <c r="G6" s="633" t="s">
        <v>561</v>
      </c>
      <c r="H6" s="633" t="s">
        <v>559</v>
      </c>
      <c r="I6" s="633" t="s">
        <v>10</v>
      </c>
      <c r="J6" s="633" t="s">
        <v>67</v>
      </c>
      <c r="K6" s="633" t="s">
        <v>562</v>
      </c>
      <c r="L6" s="633" t="s">
        <v>561</v>
      </c>
      <c r="M6" s="633" t="s">
        <v>563</v>
      </c>
      <c r="N6" s="633" t="s">
        <v>559</v>
      </c>
      <c r="O6" s="633" t="s">
        <v>10</v>
      </c>
      <c r="P6" s="633" t="s">
        <v>67</v>
      </c>
      <c r="Q6" s="633" t="s">
        <v>564</v>
      </c>
      <c r="R6" s="633" t="s">
        <v>565</v>
      </c>
      <c r="S6" s="633" t="s">
        <v>566</v>
      </c>
      <c r="T6" s="633" t="s">
        <v>71</v>
      </c>
      <c r="U6" s="633" t="s">
        <v>567</v>
      </c>
      <c r="V6" s="633" t="s">
        <v>561</v>
      </c>
      <c r="W6" s="633" t="s">
        <v>568</v>
      </c>
    </row>
    <row r="7" spans="1:26">
      <c r="A7" s="634">
        <v>1</v>
      </c>
      <c r="B7" s="634">
        <v>2</v>
      </c>
      <c r="C7" s="634">
        <v>3</v>
      </c>
      <c r="D7" s="634">
        <v>4</v>
      </c>
      <c r="E7" s="634">
        <v>5</v>
      </c>
      <c r="F7" s="634">
        <v>6</v>
      </c>
      <c r="G7" s="634">
        <v>7</v>
      </c>
      <c r="H7" s="634">
        <v>8</v>
      </c>
      <c r="I7" s="634">
        <v>9</v>
      </c>
      <c r="J7" s="634">
        <v>10</v>
      </c>
      <c r="K7" s="634">
        <v>11</v>
      </c>
      <c r="L7" s="634">
        <v>12</v>
      </c>
      <c r="M7" s="634">
        <v>13</v>
      </c>
      <c r="N7" s="634">
        <v>14</v>
      </c>
      <c r="O7" s="634">
        <v>15</v>
      </c>
      <c r="P7" s="634">
        <v>16</v>
      </c>
      <c r="Q7" s="634">
        <v>17</v>
      </c>
      <c r="R7" s="634">
        <v>18</v>
      </c>
      <c r="S7" s="634">
        <v>19</v>
      </c>
      <c r="T7" s="634">
        <v>20</v>
      </c>
      <c r="U7" s="634">
        <v>21</v>
      </c>
      <c r="V7" s="634">
        <v>22</v>
      </c>
      <c r="W7" s="634">
        <v>23</v>
      </c>
    </row>
    <row r="8" spans="1:26">
      <c r="A8" s="631">
        <v>1</v>
      </c>
      <c r="B8" s="697" t="s">
        <v>569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6" ht="26">
      <c r="A9" s="698"/>
      <c r="B9" s="9" t="s">
        <v>570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6" s="700" customFormat="1" ht="26">
      <c r="A10" s="631"/>
      <c r="B10" s="470" t="s">
        <v>571</v>
      </c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699">
        <f>+N12+N13</f>
        <v>835.65000000000009</v>
      </c>
      <c r="O10" s="734">
        <f>+O12+O13</f>
        <v>4175163.18</v>
      </c>
      <c r="P10" s="734">
        <f>+P12+P13</f>
        <v>2505097.878</v>
      </c>
      <c r="Q10" s="436"/>
      <c r="R10" s="436"/>
      <c r="S10" s="436"/>
      <c r="T10" s="734">
        <f>+T12+T13</f>
        <v>645975</v>
      </c>
      <c r="U10" s="721">
        <f>U12</f>
        <v>0.64755503428365213</v>
      </c>
      <c r="V10" s="470"/>
      <c r="W10" s="470" t="s">
        <v>390</v>
      </c>
    </row>
    <row r="11" spans="1:26" ht="39">
      <c r="A11" s="698"/>
      <c r="B11" s="9" t="s">
        <v>572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6" ht="91.5" customHeight="1">
      <c r="A12" s="698"/>
      <c r="B12" s="701" t="s">
        <v>573</v>
      </c>
      <c r="C12" s="9"/>
      <c r="D12" s="647"/>
      <c r="E12" s="9"/>
      <c r="F12" s="9"/>
      <c r="G12" s="9"/>
      <c r="H12" s="9"/>
      <c r="I12" s="9"/>
      <c r="J12" s="9"/>
      <c r="K12" s="9"/>
      <c r="L12" s="9"/>
      <c r="M12" s="9"/>
      <c r="N12" s="702">
        <v>534.6</v>
      </c>
      <c r="O12" s="725">
        <v>2671025.2000000002</v>
      </c>
      <c r="P12" s="726">
        <f>1602615.178</f>
        <v>1602615.1780000001</v>
      </c>
      <c r="Q12" s="703" t="s">
        <v>574</v>
      </c>
      <c r="R12" s="704" t="s">
        <v>575</v>
      </c>
      <c r="S12" s="542" t="s">
        <v>576</v>
      </c>
      <c r="T12" s="705">
        <v>645975</v>
      </c>
      <c r="U12" s="722">
        <f>645975/997560</f>
        <v>0.64755503428365213</v>
      </c>
      <c r="V12" s="706" t="s">
        <v>577</v>
      </c>
      <c r="W12" s="706" t="s">
        <v>578</v>
      </c>
    </row>
    <row r="13" spans="1:26" ht="52">
      <c r="A13" s="698"/>
      <c r="B13" s="701" t="s">
        <v>579</v>
      </c>
      <c r="C13" s="9"/>
      <c r="D13" s="647"/>
      <c r="E13" s="9"/>
      <c r="F13" s="9"/>
      <c r="G13" s="9"/>
      <c r="H13" s="9"/>
      <c r="I13" s="9"/>
      <c r="J13" s="9"/>
      <c r="K13" s="9"/>
      <c r="L13" s="9"/>
      <c r="M13" s="9"/>
      <c r="N13" s="702">
        <v>301.05</v>
      </c>
      <c r="O13" s="725">
        <v>1504137.98</v>
      </c>
      <c r="P13" s="726">
        <v>902482.7</v>
      </c>
      <c r="Q13" s="703"/>
      <c r="R13" s="704" t="s">
        <v>580</v>
      </c>
      <c r="S13" s="707" t="s">
        <v>581</v>
      </c>
      <c r="T13" s="705"/>
      <c r="U13" s="9"/>
      <c r="V13" s="706"/>
      <c r="W13" s="706"/>
    </row>
    <row r="14" spans="1:26" ht="52">
      <c r="A14" s="69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435"/>
      <c r="P14" s="435"/>
      <c r="Q14" s="9"/>
      <c r="R14" s="704" t="s">
        <v>582</v>
      </c>
      <c r="S14" s="707" t="s">
        <v>583</v>
      </c>
      <c r="T14" s="705"/>
      <c r="U14" s="9"/>
      <c r="V14" s="706"/>
      <c r="W14" s="706"/>
    </row>
    <row r="15" spans="1:26" ht="52">
      <c r="A15" s="69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435"/>
      <c r="P15" s="435"/>
      <c r="Q15" s="9"/>
      <c r="R15" s="704" t="s">
        <v>584</v>
      </c>
      <c r="S15" s="647" t="s">
        <v>585</v>
      </c>
      <c r="T15" s="705"/>
      <c r="U15" s="9"/>
      <c r="V15" s="706"/>
      <c r="W15" s="706"/>
    </row>
    <row r="16" spans="1:26" ht="52">
      <c r="A16" s="69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435"/>
      <c r="P16" s="435"/>
      <c r="Q16" s="9"/>
      <c r="R16" s="704" t="s">
        <v>586</v>
      </c>
      <c r="S16" s="704" t="s">
        <v>587</v>
      </c>
      <c r="T16" s="705"/>
      <c r="U16" s="9"/>
      <c r="V16" s="706"/>
      <c r="W16" s="706"/>
    </row>
    <row r="17" spans="1:23" ht="26">
      <c r="A17" s="698"/>
      <c r="B17" s="9" t="s">
        <v>588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435"/>
      <c r="P17" s="435"/>
      <c r="Q17" s="9"/>
      <c r="R17" s="647"/>
      <c r="S17" s="9"/>
      <c r="T17" s="9"/>
      <c r="U17" s="9"/>
      <c r="V17" s="9"/>
      <c r="W17" s="9"/>
    </row>
    <row r="18" spans="1:23" ht="26">
      <c r="A18" s="698"/>
      <c r="B18" s="9" t="s">
        <v>114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708">
        <f>+N19+N26+N32+N39</f>
        <v>66</v>
      </c>
      <c r="O18" s="727">
        <f>+O19+O26+O32+O39</f>
        <v>2574368.7609999995</v>
      </c>
      <c r="P18" s="727">
        <f>+P19+P26+P32+P39</f>
        <v>371605.99726745719</v>
      </c>
      <c r="Q18" s="9"/>
      <c r="R18" s="9"/>
      <c r="S18" s="9"/>
      <c r="T18" s="9"/>
      <c r="U18" s="9"/>
      <c r="V18" s="9"/>
      <c r="W18" s="9"/>
    </row>
    <row r="19" spans="1:23">
      <c r="A19" s="709"/>
      <c r="B19" s="710" t="s">
        <v>153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708">
        <f>SUM(N20:N25)</f>
        <v>6</v>
      </c>
      <c r="O19" s="727">
        <f>SUM(O20:O25)</f>
        <v>226358.44399999999</v>
      </c>
      <c r="P19" s="727">
        <f>SUM(P20:P25)</f>
        <v>22635.843318181815</v>
      </c>
      <c r="Q19" s="9"/>
      <c r="R19" s="9"/>
      <c r="S19" s="9"/>
      <c r="T19" s="9"/>
      <c r="U19" s="9"/>
      <c r="V19" s="9"/>
      <c r="W19" s="9"/>
    </row>
    <row r="20" spans="1:23" ht="26">
      <c r="A20" s="711">
        <v>1</v>
      </c>
      <c r="B20" s="712" t="s">
        <v>154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711">
        <v>1</v>
      </c>
      <c r="O20" s="728">
        <v>27690</v>
      </c>
      <c r="P20" s="729">
        <v>2769</v>
      </c>
      <c r="Q20" s="9"/>
      <c r="R20" s="9"/>
      <c r="S20" s="9"/>
      <c r="T20" s="9"/>
      <c r="U20" s="9"/>
      <c r="V20" s="9"/>
      <c r="W20" s="9"/>
    </row>
    <row r="21" spans="1:23" ht="26">
      <c r="A21" s="711">
        <v>2</v>
      </c>
      <c r="B21" s="712" t="s">
        <v>155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711">
        <v>1</v>
      </c>
      <c r="O21" s="728">
        <v>19587.618999999999</v>
      </c>
      <c r="P21" s="729">
        <v>1958.7619181818186</v>
      </c>
      <c r="Q21" s="9"/>
      <c r="R21" s="9"/>
      <c r="S21" s="9"/>
      <c r="T21" s="9"/>
      <c r="U21" s="9"/>
      <c r="V21" s="9"/>
      <c r="W21" s="9"/>
    </row>
    <row r="22" spans="1:23" ht="52">
      <c r="A22" s="711">
        <v>3</v>
      </c>
      <c r="B22" s="712" t="s">
        <v>156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11">
        <v>1</v>
      </c>
      <c r="O22" s="728">
        <v>15104.25</v>
      </c>
      <c r="P22" s="729">
        <v>1510.424</v>
      </c>
      <c r="Q22" s="9"/>
      <c r="R22" s="9"/>
      <c r="S22" s="9"/>
      <c r="T22" s="9"/>
      <c r="U22" s="9"/>
      <c r="V22" s="9"/>
      <c r="W22" s="9"/>
    </row>
    <row r="23" spans="1:23" ht="26">
      <c r="A23" s="711">
        <v>4</v>
      </c>
      <c r="B23" s="712" t="s">
        <v>157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11">
        <v>1</v>
      </c>
      <c r="O23" s="728">
        <v>58804.2</v>
      </c>
      <c r="P23" s="729">
        <v>5880.42</v>
      </c>
      <c r="Q23" s="9"/>
      <c r="R23" s="9"/>
      <c r="S23" s="9"/>
      <c r="T23" s="9"/>
      <c r="U23" s="9"/>
      <c r="V23" s="9"/>
      <c r="W23" s="9"/>
    </row>
    <row r="24" spans="1:23" ht="52">
      <c r="A24" s="711">
        <v>5</v>
      </c>
      <c r="B24" s="712" t="s">
        <v>158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11">
        <v>1</v>
      </c>
      <c r="O24" s="728">
        <v>92691.375</v>
      </c>
      <c r="P24" s="729">
        <v>9269.137399999996</v>
      </c>
      <c r="Q24" s="9"/>
      <c r="R24" s="9"/>
      <c r="S24" s="9"/>
      <c r="T24" s="9"/>
      <c r="U24" s="9"/>
      <c r="V24" s="9"/>
      <c r="W24" s="9"/>
    </row>
    <row r="25" spans="1:23" ht="26">
      <c r="A25" s="711">
        <v>6</v>
      </c>
      <c r="B25" s="712" t="s">
        <v>159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11">
        <v>1</v>
      </c>
      <c r="O25" s="728">
        <v>12481</v>
      </c>
      <c r="P25" s="729">
        <v>1248.0999999999997</v>
      </c>
      <c r="Q25" s="9"/>
      <c r="R25" s="9"/>
      <c r="S25" s="9"/>
      <c r="T25" s="9"/>
      <c r="U25" s="9"/>
      <c r="V25" s="9"/>
      <c r="W25" s="9"/>
    </row>
    <row r="26" spans="1:23">
      <c r="A26" s="713"/>
      <c r="B26" s="714" t="s">
        <v>160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715">
        <f>SUM(N27:N31)</f>
        <v>5</v>
      </c>
      <c r="O26" s="730">
        <f>SUM(O27:O31)</f>
        <v>471391.46299999999</v>
      </c>
      <c r="P26" s="730">
        <f>SUM(P27:P31)</f>
        <v>47139.147499999999</v>
      </c>
      <c r="Q26" s="9"/>
      <c r="R26" s="9"/>
      <c r="S26" s="9"/>
      <c r="T26" s="9"/>
      <c r="U26" s="9"/>
      <c r="V26" s="9"/>
      <c r="W26" s="9"/>
    </row>
    <row r="27" spans="1:23" ht="26">
      <c r="A27" s="711">
        <v>1</v>
      </c>
      <c r="B27" s="716" t="s">
        <v>161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11">
        <v>1</v>
      </c>
      <c r="O27" s="735">
        <v>21219.713</v>
      </c>
      <c r="P27" s="731">
        <v>2121.9715000000001</v>
      </c>
      <c r="Q27" s="9"/>
      <c r="R27" s="9"/>
      <c r="S27" s="9"/>
      <c r="T27" s="9"/>
      <c r="U27" s="9"/>
      <c r="V27" s="9"/>
      <c r="W27" s="9"/>
    </row>
    <row r="28" spans="1:23" ht="39">
      <c r="A28" s="711">
        <v>2</v>
      </c>
      <c r="B28" s="716" t="s">
        <v>162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11">
        <v>1</v>
      </c>
      <c r="O28" s="735">
        <v>238489.125</v>
      </c>
      <c r="P28" s="731">
        <v>23848.913</v>
      </c>
      <c r="Q28" s="9"/>
      <c r="R28" s="9"/>
      <c r="S28" s="9"/>
      <c r="T28" s="9"/>
      <c r="U28" s="9"/>
      <c r="V28" s="9"/>
      <c r="W28" s="9"/>
    </row>
    <row r="29" spans="1:23" ht="39">
      <c r="A29" s="711">
        <v>3</v>
      </c>
      <c r="B29" s="716" t="s">
        <v>163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11">
        <v>1</v>
      </c>
      <c r="O29" s="735">
        <v>89125.05</v>
      </c>
      <c r="P29" s="731">
        <v>8912.5059999999994</v>
      </c>
      <c r="Q29" s="9"/>
      <c r="R29" s="9"/>
      <c r="S29" s="9"/>
      <c r="T29" s="9"/>
      <c r="U29" s="9"/>
      <c r="V29" s="9"/>
      <c r="W29" s="9"/>
    </row>
    <row r="30" spans="1:23" ht="39">
      <c r="A30" s="711">
        <v>4</v>
      </c>
      <c r="B30" s="716" t="s">
        <v>164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711">
        <v>1</v>
      </c>
      <c r="O30" s="735">
        <v>85036.35</v>
      </c>
      <c r="P30" s="731">
        <v>8503.634</v>
      </c>
      <c r="Q30" s="9"/>
      <c r="R30" s="9"/>
      <c r="S30" s="9"/>
      <c r="T30" s="9"/>
      <c r="U30" s="9"/>
      <c r="V30" s="9"/>
      <c r="W30" s="9"/>
    </row>
    <row r="31" spans="1:23" ht="26">
      <c r="A31" s="711">
        <v>5</v>
      </c>
      <c r="B31" s="716" t="s">
        <v>165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711">
        <v>1</v>
      </c>
      <c r="O31" s="735">
        <v>37521.224999999999</v>
      </c>
      <c r="P31" s="731">
        <v>3752.123</v>
      </c>
      <c r="Q31" s="9"/>
      <c r="R31" s="9"/>
      <c r="S31" s="9"/>
      <c r="T31" s="9"/>
      <c r="U31" s="9"/>
      <c r="V31" s="9"/>
      <c r="W31" s="9"/>
    </row>
    <row r="32" spans="1:23">
      <c r="A32" s="713"/>
      <c r="B32" s="717" t="s">
        <v>166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715">
        <f>SUM(N33:N38)</f>
        <v>24</v>
      </c>
      <c r="O32" s="730">
        <f>SUM(O33:O38)</f>
        <v>721603.56799999985</v>
      </c>
      <c r="P32" s="730">
        <f>SUM(P33:P38)</f>
        <v>72160.379282608686</v>
      </c>
      <c r="Q32" s="9"/>
      <c r="R32" s="9"/>
      <c r="S32" s="9"/>
      <c r="T32" s="9"/>
      <c r="U32" s="9"/>
      <c r="V32" s="9"/>
      <c r="W32" s="9"/>
    </row>
    <row r="33" spans="1:23" ht="39">
      <c r="A33" s="711">
        <v>1</v>
      </c>
      <c r="B33" s="716" t="s">
        <v>168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11">
        <v>1</v>
      </c>
      <c r="O33" s="728">
        <v>274264.72499999998</v>
      </c>
      <c r="P33" s="729">
        <v>27426.472000000002</v>
      </c>
      <c r="Q33" s="9"/>
      <c r="R33" s="9"/>
      <c r="S33" s="9"/>
      <c r="T33" s="9"/>
      <c r="U33" s="9"/>
      <c r="V33" s="9"/>
      <c r="W33" s="9"/>
    </row>
    <row r="34" spans="1:23" ht="39">
      <c r="A34" s="711">
        <v>2</v>
      </c>
      <c r="B34" s="716" t="s">
        <v>167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711">
        <v>10</v>
      </c>
      <c r="O34" s="728">
        <v>114413.25</v>
      </c>
      <c r="P34" s="729">
        <v>11441.324782608697</v>
      </c>
      <c r="Q34" s="9"/>
      <c r="R34" s="9"/>
      <c r="S34" s="9"/>
      <c r="T34" s="9"/>
      <c r="U34" s="9"/>
      <c r="V34" s="9"/>
      <c r="W34" s="9"/>
    </row>
    <row r="35" spans="1:23" ht="39">
      <c r="A35" s="711">
        <v>3</v>
      </c>
      <c r="B35" s="716" t="s">
        <v>171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711">
        <v>1</v>
      </c>
      <c r="O35" s="728">
        <v>21842.73</v>
      </c>
      <c r="P35" s="729">
        <v>2184.2719999999999</v>
      </c>
      <c r="Q35" s="9"/>
      <c r="R35" s="9"/>
      <c r="S35" s="9"/>
      <c r="T35" s="9"/>
      <c r="U35" s="9"/>
      <c r="V35" s="9"/>
      <c r="W35" s="9"/>
    </row>
    <row r="36" spans="1:23">
      <c r="A36" s="711">
        <v>4</v>
      </c>
      <c r="B36" s="716" t="s">
        <v>170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711">
        <v>10</v>
      </c>
      <c r="O36" s="728">
        <v>258671.85</v>
      </c>
      <c r="P36" s="729">
        <v>25867.21</v>
      </c>
      <c r="Q36" s="9"/>
      <c r="R36" s="9"/>
      <c r="S36" s="9"/>
      <c r="T36" s="9"/>
      <c r="U36" s="9"/>
      <c r="V36" s="9"/>
      <c r="W36" s="9"/>
    </row>
    <row r="37" spans="1:23" ht="26">
      <c r="A37" s="711">
        <v>5</v>
      </c>
      <c r="B37" s="716" t="s">
        <v>169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711">
        <v>1</v>
      </c>
      <c r="O37" s="728">
        <v>9765.7880000000005</v>
      </c>
      <c r="P37" s="729">
        <v>976.57749999999999</v>
      </c>
      <c r="Q37" s="9"/>
      <c r="R37" s="9"/>
      <c r="S37" s="9"/>
      <c r="T37" s="9"/>
      <c r="U37" s="9"/>
      <c r="V37" s="9"/>
      <c r="W37" s="9"/>
    </row>
    <row r="38" spans="1:23" ht="26">
      <c r="A38" s="711">
        <v>6</v>
      </c>
      <c r="B38" s="716" t="s">
        <v>172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711">
        <v>1</v>
      </c>
      <c r="O38" s="728">
        <v>42645.224999999999</v>
      </c>
      <c r="P38" s="729">
        <v>4264.5230000000001</v>
      </c>
      <c r="Q38" s="9"/>
      <c r="R38" s="9"/>
      <c r="S38" s="9"/>
      <c r="T38" s="9"/>
      <c r="U38" s="9"/>
      <c r="V38" s="9"/>
      <c r="W38" s="9"/>
    </row>
    <row r="39" spans="1:23">
      <c r="A39" s="713"/>
      <c r="B39" s="714" t="s">
        <v>173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718">
        <f>SUM(N40:N70)</f>
        <v>31</v>
      </c>
      <c r="O39" s="732">
        <f>SUM(O40:O70)</f>
        <v>1155015.2859999996</v>
      </c>
      <c r="P39" s="732">
        <f>SUM(P40:P70)</f>
        <v>229670.62716666667</v>
      </c>
      <c r="Q39" s="9"/>
      <c r="R39" s="9"/>
      <c r="S39" s="9"/>
      <c r="T39" s="9"/>
      <c r="U39" s="9"/>
      <c r="V39" s="9"/>
      <c r="W39" s="9"/>
    </row>
    <row r="40" spans="1:23">
      <c r="A40" s="711">
        <v>1</v>
      </c>
      <c r="B40" s="712" t="s">
        <v>174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711">
        <v>1</v>
      </c>
      <c r="O40" s="728">
        <v>10659.338</v>
      </c>
      <c r="P40" s="733">
        <v>799.45</v>
      </c>
      <c r="Q40" s="9"/>
      <c r="R40" s="9"/>
      <c r="S40" s="9"/>
      <c r="T40" s="9"/>
      <c r="U40" s="9"/>
      <c r="V40" s="9"/>
      <c r="W40" s="9"/>
    </row>
    <row r="41" spans="1:23" ht="26">
      <c r="A41" s="711">
        <v>2</v>
      </c>
      <c r="B41" s="712" t="s">
        <v>180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711">
        <v>1</v>
      </c>
      <c r="O41" s="728">
        <v>13102</v>
      </c>
      <c r="P41" s="733">
        <v>2620.4</v>
      </c>
      <c r="Q41" s="9"/>
      <c r="R41" s="9"/>
      <c r="S41" s="9"/>
      <c r="T41" s="9"/>
      <c r="U41" s="9"/>
      <c r="V41" s="9"/>
      <c r="W41" s="9"/>
    </row>
    <row r="42" spans="1:23" ht="26">
      <c r="A42" s="711">
        <v>3</v>
      </c>
      <c r="B42" s="712" t="s">
        <v>175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711">
        <v>1</v>
      </c>
      <c r="O42" s="728">
        <v>23497.95</v>
      </c>
      <c r="P42" s="733">
        <v>4699.5889999999999</v>
      </c>
      <c r="Q42" s="9"/>
      <c r="R42" s="9"/>
      <c r="S42" s="9"/>
      <c r="T42" s="9"/>
      <c r="U42" s="9"/>
      <c r="V42" s="9"/>
      <c r="W42" s="9"/>
    </row>
    <row r="43" spans="1:23" ht="26">
      <c r="A43" s="711">
        <v>4</v>
      </c>
      <c r="B43" s="712" t="s">
        <v>181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711">
        <v>1</v>
      </c>
      <c r="O43" s="728">
        <v>8744.1380000000008</v>
      </c>
      <c r="P43" s="733">
        <v>1748.82725</v>
      </c>
      <c r="Q43" s="9"/>
      <c r="R43" s="9"/>
      <c r="S43" s="9"/>
      <c r="T43" s="9"/>
      <c r="U43" s="9"/>
      <c r="V43" s="9"/>
      <c r="W43" s="9"/>
    </row>
    <row r="44" spans="1:23" ht="39">
      <c r="A44" s="711">
        <v>5</v>
      </c>
      <c r="B44" s="712" t="s">
        <v>191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711">
        <v>1</v>
      </c>
      <c r="O44" s="728">
        <v>16089.413</v>
      </c>
      <c r="P44" s="733">
        <v>3217.8827500000002</v>
      </c>
      <c r="Q44" s="9"/>
      <c r="R44" s="9"/>
      <c r="S44" s="9"/>
      <c r="T44" s="9"/>
      <c r="U44" s="9"/>
      <c r="V44" s="9"/>
      <c r="W44" s="9"/>
    </row>
    <row r="45" spans="1:23" ht="26">
      <c r="A45" s="711">
        <v>6</v>
      </c>
      <c r="B45" s="712" t="s">
        <v>183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711">
        <v>1</v>
      </c>
      <c r="O45" s="728">
        <v>14122.85</v>
      </c>
      <c r="P45" s="733">
        <v>2824.5696666666663</v>
      </c>
      <c r="Q45" s="9"/>
      <c r="R45" s="9"/>
      <c r="S45" s="9"/>
      <c r="T45" s="9"/>
      <c r="U45" s="9"/>
      <c r="V45" s="9"/>
      <c r="W45" s="9"/>
    </row>
    <row r="46" spans="1:23">
      <c r="A46" s="711">
        <v>7</v>
      </c>
      <c r="B46" s="712" t="s">
        <v>196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711">
        <v>1</v>
      </c>
      <c r="O46" s="728">
        <v>10376.1</v>
      </c>
      <c r="P46" s="733">
        <v>2075.2179999999998</v>
      </c>
      <c r="Q46" s="9"/>
      <c r="R46" s="9"/>
      <c r="S46" s="9"/>
      <c r="T46" s="9"/>
      <c r="U46" s="9"/>
      <c r="V46" s="9"/>
      <c r="W46" s="9"/>
    </row>
    <row r="47" spans="1:23" ht="26">
      <c r="A47" s="711">
        <v>8</v>
      </c>
      <c r="B47" s="712" t="s">
        <v>189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711">
        <v>1</v>
      </c>
      <c r="O47" s="728">
        <v>12095.475</v>
      </c>
      <c r="P47" s="733">
        <v>2419.0945000000002</v>
      </c>
      <c r="Q47" s="9"/>
      <c r="R47" s="9"/>
      <c r="S47" s="9"/>
      <c r="T47" s="9"/>
      <c r="U47" s="9"/>
      <c r="V47" s="9"/>
      <c r="W47" s="9"/>
    </row>
    <row r="48" spans="1:23">
      <c r="A48" s="711">
        <v>9</v>
      </c>
      <c r="B48" s="712" t="s">
        <v>188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711">
        <v>1</v>
      </c>
      <c r="O48" s="728">
        <v>23435.738000000001</v>
      </c>
      <c r="P48" s="733">
        <v>4687.14725</v>
      </c>
      <c r="Q48" s="9"/>
      <c r="R48" s="9"/>
      <c r="S48" s="9"/>
      <c r="T48" s="9"/>
      <c r="U48" s="9"/>
      <c r="V48" s="9"/>
      <c r="W48" s="9"/>
    </row>
    <row r="49" spans="1:23">
      <c r="A49" s="711">
        <v>10</v>
      </c>
      <c r="B49" s="712" t="s">
        <v>186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711">
        <v>1</v>
      </c>
      <c r="O49" s="728">
        <v>12162.15</v>
      </c>
      <c r="P49" s="733">
        <v>2432.4290000000001</v>
      </c>
      <c r="Q49" s="9"/>
      <c r="R49" s="9"/>
      <c r="S49" s="9"/>
      <c r="T49" s="9"/>
      <c r="U49" s="9"/>
      <c r="V49" s="9"/>
      <c r="W49" s="9"/>
    </row>
    <row r="50" spans="1:23" ht="39">
      <c r="A50" s="711">
        <v>11</v>
      </c>
      <c r="B50" s="712" t="s">
        <v>184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711">
        <v>1</v>
      </c>
      <c r="O50" s="728">
        <v>303845.84999999998</v>
      </c>
      <c r="P50" s="733">
        <v>60769.171000000002</v>
      </c>
      <c r="Q50" s="9"/>
      <c r="R50" s="9"/>
      <c r="S50" s="9"/>
      <c r="T50" s="9"/>
      <c r="U50" s="9"/>
      <c r="V50" s="9"/>
      <c r="W50" s="9"/>
    </row>
    <row r="51" spans="1:23" ht="39">
      <c r="A51" s="711">
        <v>12</v>
      </c>
      <c r="B51" s="712" t="s">
        <v>187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711">
        <v>1</v>
      </c>
      <c r="O51" s="728">
        <v>304343.55</v>
      </c>
      <c r="P51" s="733">
        <v>60868.709000000003</v>
      </c>
      <c r="Q51" s="9"/>
      <c r="R51" s="9"/>
      <c r="S51" s="9"/>
      <c r="T51" s="9"/>
      <c r="U51" s="9"/>
      <c r="V51" s="9"/>
      <c r="W51" s="9"/>
    </row>
    <row r="52" spans="1:23" ht="26">
      <c r="A52" s="711">
        <v>13</v>
      </c>
      <c r="B52" s="712" t="s">
        <v>190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711">
        <v>1</v>
      </c>
      <c r="O52" s="728">
        <v>33579</v>
      </c>
      <c r="P52" s="733">
        <v>6715.8</v>
      </c>
      <c r="Q52" s="9"/>
      <c r="R52" s="9"/>
      <c r="S52" s="9"/>
      <c r="T52" s="9"/>
      <c r="U52" s="9"/>
      <c r="V52" s="9"/>
      <c r="W52" s="9"/>
    </row>
    <row r="53" spans="1:23">
      <c r="A53" s="711">
        <v>14</v>
      </c>
      <c r="B53" s="712" t="s">
        <v>199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711">
        <v>1</v>
      </c>
      <c r="O53" s="728">
        <v>48619.463000000003</v>
      </c>
      <c r="P53" s="733">
        <v>9723.8927500000009</v>
      </c>
      <c r="Q53" s="9"/>
      <c r="R53" s="9"/>
      <c r="S53" s="9"/>
      <c r="T53" s="9"/>
      <c r="U53" s="9"/>
      <c r="V53" s="9"/>
      <c r="W53" s="9"/>
    </row>
    <row r="54" spans="1:23">
      <c r="A54" s="711">
        <v>15</v>
      </c>
      <c r="B54" s="712" t="s">
        <v>176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711">
        <v>1</v>
      </c>
      <c r="O54" s="728">
        <v>14807.362999999999</v>
      </c>
      <c r="P54" s="733">
        <v>2961.4727499999999</v>
      </c>
      <c r="Q54" s="9"/>
      <c r="R54" s="9"/>
      <c r="S54" s="9"/>
      <c r="T54" s="9"/>
      <c r="U54" s="9"/>
      <c r="V54" s="9"/>
      <c r="W54" s="9"/>
    </row>
    <row r="55" spans="1:23">
      <c r="A55" s="711">
        <v>16</v>
      </c>
      <c r="B55" s="712" t="s">
        <v>195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711">
        <v>1</v>
      </c>
      <c r="O55" s="728">
        <v>10472.700000000001</v>
      </c>
      <c r="P55" s="733">
        <v>2094.54</v>
      </c>
      <c r="Q55" s="9"/>
      <c r="R55" s="9"/>
      <c r="S55" s="9"/>
      <c r="T55" s="9"/>
      <c r="U55" s="9"/>
      <c r="V55" s="9"/>
      <c r="W55" s="9"/>
    </row>
    <row r="56" spans="1:23">
      <c r="A56" s="711">
        <v>17</v>
      </c>
      <c r="B56" s="712" t="s">
        <v>178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711">
        <v>1</v>
      </c>
      <c r="O56" s="728">
        <v>18187.05</v>
      </c>
      <c r="P56" s="733">
        <v>3637.4110000000001</v>
      </c>
      <c r="Q56" s="9"/>
      <c r="R56" s="9"/>
      <c r="S56" s="9"/>
      <c r="T56" s="9"/>
      <c r="U56" s="9"/>
      <c r="V56" s="9"/>
      <c r="W56" s="9"/>
    </row>
    <row r="57" spans="1:23">
      <c r="A57" s="711">
        <v>18</v>
      </c>
      <c r="B57" s="712" t="s">
        <v>193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711">
        <v>1</v>
      </c>
      <c r="O57" s="728">
        <v>12707.1</v>
      </c>
      <c r="P57" s="733">
        <v>2541.4180000000001</v>
      </c>
      <c r="Q57" s="9"/>
      <c r="R57" s="9"/>
      <c r="S57" s="9"/>
      <c r="T57" s="9"/>
      <c r="U57" s="9"/>
      <c r="V57" s="9"/>
      <c r="W57" s="9"/>
    </row>
    <row r="58" spans="1:23" ht="26">
      <c r="A58" s="711">
        <v>19</v>
      </c>
      <c r="B58" s="712" t="s">
        <v>203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711">
        <v>1</v>
      </c>
      <c r="O58" s="728">
        <v>27398.7</v>
      </c>
      <c r="P58" s="733">
        <v>5479.7380000000003</v>
      </c>
      <c r="Q58" s="9"/>
      <c r="R58" s="9"/>
      <c r="S58" s="9"/>
      <c r="T58" s="9"/>
      <c r="U58" s="9"/>
      <c r="V58" s="9"/>
      <c r="W58" s="9"/>
    </row>
    <row r="59" spans="1:23" ht="26">
      <c r="A59" s="711">
        <v>20</v>
      </c>
      <c r="B59" s="712" t="s">
        <v>179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711">
        <v>1</v>
      </c>
      <c r="O59" s="728">
        <v>10376.1</v>
      </c>
      <c r="P59" s="733">
        <v>2075.2179999999998</v>
      </c>
      <c r="Q59" s="9"/>
      <c r="R59" s="9"/>
      <c r="S59" s="9"/>
      <c r="T59" s="9"/>
      <c r="U59" s="9"/>
      <c r="V59" s="9"/>
      <c r="W59" s="9"/>
    </row>
    <row r="60" spans="1:23">
      <c r="A60" s="711">
        <v>21</v>
      </c>
      <c r="B60" s="712" t="s">
        <v>185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711">
        <v>1</v>
      </c>
      <c r="O60" s="728">
        <v>13522.95</v>
      </c>
      <c r="P60" s="733">
        <v>2704.5889999999999</v>
      </c>
      <c r="Q60" s="9"/>
      <c r="R60" s="9"/>
      <c r="S60" s="9"/>
      <c r="T60" s="9"/>
      <c r="U60" s="9"/>
      <c r="V60" s="9"/>
      <c r="W60" s="9"/>
    </row>
    <row r="61" spans="1:23">
      <c r="A61" s="711">
        <v>22</v>
      </c>
      <c r="B61" s="712" t="s">
        <v>197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711">
        <v>1</v>
      </c>
      <c r="O61" s="728">
        <v>10810.8</v>
      </c>
      <c r="P61" s="733">
        <v>2162.16</v>
      </c>
      <c r="Q61" s="9"/>
      <c r="R61" s="9"/>
      <c r="S61" s="9"/>
      <c r="T61" s="9"/>
      <c r="U61" s="9"/>
      <c r="V61" s="9"/>
      <c r="W61" s="9"/>
    </row>
    <row r="62" spans="1:23" ht="26">
      <c r="A62" s="711">
        <v>23</v>
      </c>
      <c r="B62" s="712" t="s">
        <v>192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711">
        <v>1</v>
      </c>
      <c r="O62" s="728">
        <v>13989.15</v>
      </c>
      <c r="P62" s="733">
        <v>2797.8290000000002</v>
      </c>
      <c r="Q62" s="9"/>
      <c r="R62" s="9"/>
      <c r="S62" s="9"/>
      <c r="T62" s="9"/>
      <c r="U62" s="9"/>
      <c r="V62" s="9"/>
      <c r="W62" s="9"/>
    </row>
    <row r="63" spans="1:23">
      <c r="A63" s="711">
        <v>24</v>
      </c>
      <c r="B63" s="712" t="s">
        <v>204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711">
        <v>1</v>
      </c>
      <c r="O63" s="728">
        <v>25709.119999999999</v>
      </c>
      <c r="P63" s="733">
        <v>5141.8235000000004</v>
      </c>
      <c r="Q63" s="9"/>
      <c r="R63" s="9"/>
      <c r="S63" s="9"/>
      <c r="T63" s="9"/>
      <c r="U63" s="9"/>
      <c r="V63" s="9"/>
      <c r="W63" s="9"/>
    </row>
    <row r="64" spans="1:23" ht="26">
      <c r="A64" s="711">
        <v>25</v>
      </c>
      <c r="B64" s="712" t="s">
        <v>200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711">
        <v>1</v>
      </c>
      <c r="O64" s="728">
        <v>19237.575000000001</v>
      </c>
      <c r="P64" s="733">
        <v>3847.5145000000002</v>
      </c>
      <c r="Q64" s="9"/>
      <c r="R64" s="9"/>
      <c r="S64" s="9"/>
      <c r="T64" s="9"/>
      <c r="U64" s="9"/>
      <c r="V64" s="9"/>
      <c r="W64" s="9"/>
    </row>
    <row r="65" spans="1:23">
      <c r="A65" s="711">
        <v>26</v>
      </c>
      <c r="B65" s="712" t="s">
        <v>201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711">
        <v>1</v>
      </c>
      <c r="O65" s="728">
        <v>11658.15</v>
      </c>
      <c r="P65" s="733">
        <v>2331.63</v>
      </c>
      <c r="Q65" s="9"/>
      <c r="R65" s="9"/>
      <c r="S65" s="9"/>
      <c r="T65" s="9"/>
      <c r="U65" s="9"/>
      <c r="V65" s="9"/>
      <c r="W65" s="9"/>
    </row>
    <row r="66" spans="1:23" ht="39">
      <c r="A66" s="711">
        <v>27</v>
      </c>
      <c r="B66" s="712" t="s">
        <v>182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711">
        <v>1</v>
      </c>
      <c r="O66" s="728">
        <v>38010.262999999999</v>
      </c>
      <c r="P66" s="733">
        <v>7602.0527499999998</v>
      </c>
      <c r="Q66" s="9"/>
      <c r="R66" s="9"/>
      <c r="S66" s="9"/>
      <c r="T66" s="9"/>
      <c r="U66" s="9"/>
      <c r="V66" s="9"/>
      <c r="W66" s="9"/>
    </row>
    <row r="67" spans="1:23">
      <c r="A67" s="711">
        <v>28</v>
      </c>
      <c r="B67" s="712" t="s">
        <v>202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711">
        <v>1</v>
      </c>
      <c r="O67" s="728">
        <v>45238.2</v>
      </c>
      <c r="P67" s="733">
        <v>9047.64</v>
      </c>
      <c r="Q67" s="9"/>
      <c r="R67" s="9"/>
      <c r="S67" s="9"/>
      <c r="T67" s="9"/>
      <c r="U67" s="9"/>
      <c r="V67" s="9"/>
      <c r="W67" s="9"/>
    </row>
    <row r="68" spans="1:23">
      <c r="A68" s="711">
        <v>29</v>
      </c>
      <c r="B68" s="712" t="s">
        <v>177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711">
        <v>1</v>
      </c>
      <c r="O68" s="728">
        <v>27145.65</v>
      </c>
      <c r="P68" s="733">
        <v>5429.1310000000003</v>
      </c>
      <c r="Q68" s="9"/>
      <c r="R68" s="9"/>
      <c r="S68" s="9"/>
      <c r="T68" s="9"/>
      <c r="U68" s="9"/>
      <c r="V68" s="9"/>
      <c r="W68" s="9"/>
    </row>
    <row r="69" spans="1:23" ht="26">
      <c r="A69" s="711">
        <v>30</v>
      </c>
      <c r="B69" s="712" t="s">
        <v>198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711">
        <v>1</v>
      </c>
      <c r="O69" s="728">
        <v>10811.325000000001</v>
      </c>
      <c r="P69" s="733">
        <v>2162.2645000000002</v>
      </c>
      <c r="Q69" s="9"/>
      <c r="R69" s="9"/>
      <c r="S69" s="9"/>
      <c r="T69" s="9"/>
      <c r="U69" s="9"/>
      <c r="V69" s="9"/>
      <c r="W69" s="9"/>
    </row>
    <row r="70" spans="1:23">
      <c r="A70" s="711">
        <v>31</v>
      </c>
      <c r="B70" s="712" t="s">
        <v>194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711">
        <v>1</v>
      </c>
      <c r="O70" s="728">
        <v>10260.075000000001</v>
      </c>
      <c r="P70" s="733">
        <v>2052.0149999999999</v>
      </c>
      <c r="Q70" s="9"/>
      <c r="R70" s="9"/>
      <c r="S70" s="9"/>
      <c r="T70" s="9"/>
      <c r="U70" s="9"/>
      <c r="V70" s="9"/>
      <c r="W70" s="9"/>
    </row>
    <row r="71" spans="1:23" ht="57.5" customHeight="1">
      <c r="A71" s="631">
        <v>2</v>
      </c>
      <c r="B71" s="719" t="s">
        <v>600</v>
      </c>
      <c r="C71" s="9"/>
      <c r="D71" s="9"/>
      <c r="E71" s="9"/>
      <c r="F71" s="9"/>
      <c r="G71" s="9"/>
      <c r="H71" s="466"/>
      <c r="I71" s="738">
        <f>SUM(I72:I74)</f>
        <v>1899215</v>
      </c>
      <c r="J71" s="739">
        <f>SUM(J72:J74)</f>
        <v>1392758</v>
      </c>
      <c r="K71" s="738">
        <f>SUM(K72:K74)</f>
        <v>135550</v>
      </c>
      <c r="L71" s="706" t="s">
        <v>589</v>
      </c>
      <c r="M71" s="740" t="s">
        <v>390</v>
      </c>
      <c r="N71" s="9"/>
      <c r="O71" s="546"/>
      <c r="P71" s="9"/>
      <c r="Q71" s="9"/>
      <c r="R71" s="9"/>
      <c r="S71" s="9"/>
      <c r="T71" s="9"/>
      <c r="U71" s="9"/>
      <c r="V71" s="9"/>
      <c r="W71" s="9"/>
    </row>
    <row r="72" spans="1:23" ht="15" customHeight="1">
      <c r="A72" s="698"/>
      <c r="B72" s="542" t="s">
        <v>590</v>
      </c>
      <c r="C72" s="9"/>
      <c r="D72" s="9"/>
      <c r="E72" s="9"/>
      <c r="F72" s="9"/>
      <c r="G72" s="9"/>
      <c r="H72" s="723">
        <v>149</v>
      </c>
      <c r="I72" s="466">
        <v>60000</v>
      </c>
      <c r="J72" s="467">
        <v>44000</v>
      </c>
      <c r="K72" s="466">
        <f>24650000/1000</f>
        <v>24650</v>
      </c>
      <c r="L72" s="706"/>
      <c r="M72" s="724"/>
      <c r="N72" s="9"/>
      <c r="O72" s="546"/>
      <c r="P72" s="9"/>
      <c r="Q72" s="9"/>
      <c r="R72" s="9"/>
      <c r="S72" s="9"/>
      <c r="T72" s="9"/>
      <c r="U72" s="9"/>
      <c r="V72" s="9"/>
      <c r="W72" s="9"/>
    </row>
    <row r="73" spans="1:23" ht="15" customHeight="1">
      <c r="A73" s="698"/>
      <c r="B73" s="542" t="s">
        <v>591</v>
      </c>
      <c r="C73" s="9"/>
      <c r="D73" s="9"/>
      <c r="E73" s="9"/>
      <c r="F73" s="9"/>
      <c r="G73" s="9"/>
      <c r="H73" s="723">
        <v>150</v>
      </c>
      <c r="I73" s="466">
        <v>1305027</v>
      </c>
      <c r="J73" s="467">
        <v>957020</v>
      </c>
      <c r="K73" s="466">
        <f>43400000/1000</f>
        <v>43400</v>
      </c>
      <c r="L73" s="706"/>
      <c r="M73" s="724"/>
      <c r="N73" s="9"/>
      <c r="O73" s="546"/>
      <c r="P73" s="9"/>
      <c r="Q73" s="9"/>
      <c r="R73" s="9"/>
      <c r="S73" s="9"/>
      <c r="T73" s="9"/>
      <c r="U73" s="9"/>
      <c r="V73" s="9"/>
      <c r="W73" s="9"/>
    </row>
    <row r="74" spans="1:23" ht="16.5" customHeight="1">
      <c r="A74" s="698"/>
      <c r="B74" s="542" t="s">
        <v>592</v>
      </c>
      <c r="C74" s="9"/>
      <c r="D74" s="9"/>
      <c r="E74" s="9"/>
      <c r="F74" s="9"/>
      <c r="G74" s="9"/>
      <c r="H74" s="723">
        <v>61.4</v>
      </c>
      <c r="I74" s="466">
        <v>534188</v>
      </c>
      <c r="J74" s="467">
        <v>391738</v>
      </c>
      <c r="K74" s="466">
        <f>67500000/1000</f>
        <v>67500</v>
      </c>
      <c r="L74" s="706"/>
      <c r="M74" s="724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76.400000000000006" customHeight="1">
      <c r="A75" s="737">
        <v>3</v>
      </c>
      <c r="B75" s="741" t="s">
        <v>93</v>
      </c>
      <c r="C75" s="742">
        <f>C76</f>
        <v>6637.46</v>
      </c>
      <c r="D75" s="742">
        <f t="shared" ref="D75:F75" si="0">D76</f>
        <v>54264245</v>
      </c>
      <c r="E75" s="742">
        <f t="shared" si="0"/>
        <v>42738428</v>
      </c>
      <c r="F75" s="742">
        <f t="shared" si="0"/>
        <v>66020878</v>
      </c>
      <c r="G75" s="736"/>
      <c r="H75" s="742">
        <f>H77</f>
        <v>5506.12</v>
      </c>
      <c r="I75" s="742">
        <v>0</v>
      </c>
      <c r="J75" s="742">
        <v>0</v>
      </c>
      <c r="K75" s="742">
        <f>K77</f>
        <v>1638278</v>
      </c>
      <c r="L75" s="704"/>
      <c r="M75" s="737" t="s">
        <v>390</v>
      </c>
      <c r="N75" s="704"/>
      <c r="O75" s="704"/>
      <c r="P75" s="704"/>
      <c r="Q75" s="743"/>
      <c r="R75" s="743"/>
      <c r="S75" s="743"/>
      <c r="T75" s="647"/>
      <c r="U75" s="647"/>
      <c r="V75" s="647"/>
      <c r="W75" s="647"/>
    </row>
    <row r="76" spans="1:23" ht="60" customHeight="1">
      <c r="A76" s="647"/>
      <c r="B76" s="744" t="s">
        <v>108</v>
      </c>
      <c r="C76" s="745">
        <v>6637.46</v>
      </c>
      <c r="D76" s="745">
        <v>54264245</v>
      </c>
      <c r="E76" s="746">
        <f>43411395-672967</f>
        <v>42738428</v>
      </c>
      <c r="F76" s="649">
        <f>31673833+34347045</f>
        <v>66020878</v>
      </c>
      <c r="G76" s="706" t="s">
        <v>593</v>
      </c>
      <c r="H76" s="747"/>
      <c r="I76" s="747"/>
      <c r="J76" s="747"/>
      <c r="K76" s="747"/>
      <c r="L76" s="706" t="s">
        <v>593</v>
      </c>
      <c r="M76" s="647"/>
      <c r="N76" s="647"/>
      <c r="O76" s="647"/>
      <c r="P76" s="647"/>
      <c r="Q76" s="647"/>
      <c r="R76" s="647"/>
      <c r="S76" s="647"/>
      <c r="T76" s="647"/>
      <c r="U76" s="647"/>
      <c r="V76" s="647"/>
      <c r="W76" s="647"/>
    </row>
    <row r="77" spans="1:23" ht="77.5" customHeight="1">
      <c r="A77" s="647"/>
      <c r="B77" s="744" t="s">
        <v>109</v>
      </c>
      <c r="C77" s="745"/>
      <c r="D77" s="747"/>
      <c r="E77" s="747"/>
      <c r="F77" s="747"/>
      <c r="G77" s="706"/>
      <c r="H77" s="745">
        <v>5506.12</v>
      </c>
      <c r="I77" s="747"/>
      <c r="J77" s="747"/>
      <c r="K77" s="649">
        <v>1638278</v>
      </c>
      <c r="L77" s="706"/>
      <c r="M77" s="647"/>
      <c r="N77" s="647"/>
      <c r="O77" s="647"/>
      <c r="P77" s="647"/>
      <c r="Q77" s="647"/>
      <c r="R77" s="647"/>
      <c r="S77" s="647"/>
      <c r="T77" s="647"/>
      <c r="U77" s="647"/>
      <c r="V77" s="647"/>
      <c r="W77" s="647"/>
    </row>
    <row r="78" spans="1:23" ht="39">
      <c r="A78" s="751">
        <v>4</v>
      </c>
      <c r="B78" s="763" t="s">
        <v>127</v>
      </c>
      <c r="C78" s="764">
        <f>C79</f>
        <v>400</v>
      </c>
      <c r="D78" s="764">
        <f t="shared" ref="D78:H78" si="1">D79</f>
        <v>19754.28</v>
      </c>
      <c r="E78" s="764">
        <f t="shared" si="1"/>
        <v>0</v>
      </c>
      <c r="F78" s="764">
        <f t="shared" si="1"/>
        <v>6706152.943</v>
      </c>
      <c r="G78" s="9"/>
      <c r="H78" s="764">
        <f>H80</f>
        <v>698</v>
      </c>
      <c r="I78" s="764">
        <f t="shared" ref="I78:K78" si="2">I80</f>
        <v>34471.2186</v>
      </c>
      <c r="J78" s="764">
        <f t="shared" si="2"/>
        <v>0</v>
      </c>
      <c r="K78" s="764">
        <f t="shared" si="2"/>
        <v>1554050</v>
      </c>
      <c r="L78" s="470"/>
      <c r="M78" s="737" t="s">
        <v>390</v>
      </c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00.5" customHeight="1">
      <c r="A79" s="647"/>
      <c r="B79" s="16" t="s">
        <v>263</v>
      </c>
      <c r="C79" s="748">
        <v>400</v>
      </c>
      <c r="D79" s="20">
        <v>19754.28</v>
      </c>
      <c r="E79" s="749"/>
      <c r="F79" s="20">
        <f>6706152943/1000</f>
        <v>6706152.943</v>
      </c>
      <c r="G79" s="748" t="s">
        <v>594</v>
      </c>
      <c r="H79" s="501"/>
      <c r="I79" s="501"/>
      <c r="J79" s="501"/>
      <c r="K79" s="501"/>
      <c r="L79" s="501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17">
      <c r="A80" s="647"/>
      <c r="B80" s="16" t="s">
        <v>264</v>
      </c>
      <c r="C80" s="749"/>
      <c r="D80" s="501"/>
      <c r="E80" s="501"/>
      <c r="F80" s="501"/>
      <c r="G80" s="501"/>
      <c r="H80" s="748">
        <v>698</v>
      </c>
      <c r="I80" s="750">
        <v>34471.2186</v>
      </c>
      <c r="J80" s="501"/>
      <c r="K80" s="750">
        <f>1554050000/1000</f>
        <v>1554050</v>
      </c>
      <c r="L80" s="748" t="s">
        <v>595</v>
      </c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39">
      <c r="A81" s="751">
        <v>5</v>
      </c>
      <c r="B81" s="638" t="s">
        <v>243</v>
      </c>
      <c r="C81" s="647"/>
      <c r="D81" s="647"/>
      <c r="E81" s="647"/>
      <c r="F81" s="647"/>
      <c r="G81" s="647"/>
      <c r="H81" s="753">
        <f>H82+H83</f>
        <v>510</v>
      </c>
      <c r="I81" s="753">
        <f>I82+I83</f>
        <v>1442825</v>
      </c>
      <c r="J81" s="753">
        <f t="shared" ref="J81:K81" si="3">J82+J83</f>
        <v>577129</v>
      </c>
      <c r="K81" s="753">
        <f t="shared" si="3"/>
        <v>180000</v>
      </c>
      <c r="L81" s="647"/>
      <c r="M81" s="751" t="s">
        <v>390</v>
      </c>
      <c r="N81" s="647"/>
      <c r="O81" s="647"/>
      <c r="P81" s="647"/>
      <c r="Q81" s="647"/>
      <c r="R81" s="647"/>
      <c r="S81" s="647"/>
      <c r="T81" s="647"/>
      <c r="U81" s="647"/>
      <c r="V81" s="647"/>
      <c r="W81" s="647"/>
    </row>
    <row r="82" spans="1:23" ht="34.5" customHeight="1">
      <c r="A82" s="751"/>
      <c r="B82" s="754" t="s">
        <v>239</v>
      </c>
      <c r="C82" s="647"/>
      <c r="D82" s="647"/>
      <c r="E82" s="647"/>
      <c r="F82" s="647"/>
      <c r="G82" s="647"/>
      <c r="H82" s="755">
        <v>450</v>
      </c>
      <c r="I82" s="755">
        <v>1273081</v>
      </c>
      <c r="J82" s="755">
        <v>509232</v>
      </c>
      <c r="K82" s="755">
        <v>162000</v>
      </c>
      <c r="L82" s="761" t="s">
        <v>596</v>
      </c>
      <c r="M82" s="647"/>
      <c r="N82" s="647"/>
      <c r="O82" s="647"/>
      <c r="P82" s="647"/>
      <c r="Q82" s="647"/>
      <c r="R82" s="647"/>
      <c r="S82" s="647"/>
      <c r="T82" s="647"/>
      <c r="U82" s="647"/>
      <c r="V82" s="647"/>
      <c r="W82" s="647"/>
    </row>
    <row r="83" spans="1:23" ht="46.5" customHeight="1">
      <c r="A83" s="751"/>
      <c r="B83" s="754" t="s">
        <v>240</v>
      </c>
      <c r="C83" s="647"/>
      <c r="D83" s="647"/>
      <c r="E83" s="647"/>
      <c r="F83" s="647"/>
      <c r="G83" s="647"/>
      <c r="H83" s="755">
        <v>60</v>
      </c>
      <c r="I83" s="755">
        <v>169744</v>
      </c>
      <c r="J83" s="755">
        <v>67897</v>
      </c>
      <c r="K83" s="755">
        <v>18000</v>
      </c>
      <c r="L83" s="761"/>
      <c r="M83" s="647"/>
      <c r="N83" s="647"/>
      <c r="O83" s="647"/>
      <c r="P83" s="647"/>
      <c r="Q83" s="647"/>
      <c r="R83" s="647"/>
      <c r="S83" s="647"/>
      <c r="T83" s="647"/>
      <c r="U83" s="647"/>
      <c r="V83" s="647"/>
      <c r="W83" s="647"/>
    </row>
    <row r="84" spans="1:23" ht="52">
      <c r="A84" s="751">
        <v>6</v>
      </c>
      <c r="B84" s="367" t="s">
        <v>22</v>
      </c>
      <c r="C84" s="647"/>
      <c r="D84" s="647"/>
      <c r="E84" s="647"/>
      <c r="F84" s="647"/>
      <c r="G84" s="647"/>
      <c r="H84" s="753">
        <f>H85</f>
        <v>250</v>
      </c>
      <c r="I84" s="753">
        <f>I85</f>
        <v>63175</v>
      </c>
      <c r="J84" s="753">
        <f t="shared" ref="J84:K84" si="4">J85</f>
        <v>50540</v>
      </c>
      <c r="K84" s="753">
        <f t="shared" si="4"/>
        <v>138000</v>
      </c>
      <c r="L84" s="647"/>
      <c r="M84" s="751" t="s">
        <v>390</v>
      </c>
      <c r="N84" s="647"/>
      <c r="O84" s="647"/>
      <c r="P84" s="647"/>
      <c r="Q84" s="647"/>
      <c r="R84" s="647"/>
      <c r="S84" s="647"/>
      <c r="T84" s="647"/>
      <c r="U84" s="647"/>
      <c r="V84" s="647"/>
      <c r="W84" s="647"/>
    </row>
    <row r="85" spans="1:23" ht="81" customHeight="1">
      <c r="A85" s="751"/>
      <c r="B85" s="484" t="s">
        <v>426</v>
      </c>
      <c r="C85" s="647"/>
      <c r="D85" s="647"/>
      <c r="E85" s="647"/>
      <c r="F85" s="647"/>
      <c r="G85" s="647"/>
      <c r="H85" s="759">
        <v>250</v>
      </c>
      <c r="I85" s="485">
        <v>63175</v>
      </c>
      <c r="J85" s="485">
        <v>50540</v>
      </c>
      <c r="K85" s="485">
        <v>138000</v>
      </c>
      <c r="L85" s="760" t="s">
        <v>597</v>
      </c>
      <c r="M85" s="647"/>
      <c r="N85" s="647"/>
      <c r="O85" s="647"/>
      <c r="P85" s="647"/>
      <c r="Q85" s="647"/>
      <c r="R85" s="647"/>
      <c r="S85" s="647"/>
      <c r="T85" s="647"/>
      <c r="U85" s="647"/>
      <c r="V85" s="647"/>
      <c r="W85" s="647"/>
    </row>
    <row r="86" spans="1:23" ht="57" customHeight="1">
      <c r="A86" s="751">
        <v>7</v>
      </c>
      <c r="B86" s="756" t="s">
        <v>236</v>
      </c>
      <c r="C86" s="647"/>
      <c r="D86" s="647"/>
      <c r="E86" s="647"/>
      <c r="F86" s="647"/>
      <c r="G86" s="647"/>
      <c r="H86" s="757">
        <v>2</v>
      </c>
      <c r="I86" s="747">
        <f>I87</f>
        <v>85088</v>
      </c>
      <c r="J86" s="747">
        <f>J87</f>
        <v>64666</v>
      </c>
      <c r="K86" s="747">
        <f>K87+K88</f>
        <v>19664</v>
      </c>
      <c r="L86" s="765"/>
      <c r="M86" s="751" t="s">
        <v>390</v>
      </c>
      <c r="N86" s="647"/>
      <c r="O86" s="647"/>
      <c r="P86" s="647"/>
      <c r="Q86" s="647"/>
      <c r="R86" s="647"/>
      <c r="S86" s="647"/>
      <c r="T86" s="647"/>
      <c r="U86" s="647"/>
      <c r="V86" s="647"/>
      <c r="W86" s="647"/>
    </row>
    <row r="87" spans="1:23" ht="35" customHeight="1">
      <c r="A87" s="751"/>
      <c r="B87" s="754" t="s">
        <v>239</v>
      </c>
      <c r="C87" s="647"/>
      <c r="D87" s="647"/>
      <c r="E87" s="647"/>
      <c r="F87" s="647"/>
      <c r="G87" s="647"/>
      <c r="H87" s="758">
        <v>1</v>
      </c>
      <c r="I87" s="752">
        <v>85088</v>
      </c>
      <c r="J87" s="745">
        <v>64666</v>
      </c>
      <c r="K87" s="745">
        <v>17219</v>
      </c>
      <c r="L87" s="761" t="s">
        <v>598</v>
      </c>
      <c r="M87" s="647"/>
      <c r="N87" s="647"/>
      <c r="O87" s="647"/>
      <c r="P87" s="647"/>
      <c r="Q87" s="647"/>
      <c r="R87" s="647"/>
      <c r="S87" s="647"/>
      <c r="T87" s="647"/>
      <c r="U87" s="647"/>
      <c r="V87" s="647"/>
      <c r="W87" s="647"/>
    </row>
    <row r="88" spans="1:23" ht="41.5" customHeight="1">
      <c r="A88" s="751"/>
      <c r="B88" s="754" t="s">
        <v>240</v>
      </c>
      <c r="C88" s="647"/>
      <c r="D88" s="647"/>
      <c r="E88" s="647"/>
      <c r="F88" s="647"/>
      <c r="G88" s="647"/>
      <c r="H88" s="758">
        <v>1</v>
      </c>
      <c r="I88" s="745"/>
      <c r="J88" s="745"/>
      <c r="K88" s="745">
        <v>2445</v>
      </c>
      <c r="L88" s="761"/>
      <c r="M88" s="647"/>
      <c r="N88" s="647"/>
      <c r="O88" s="647"/>
      <c r="P88" s="647"/>
      <c r="Q88" s="647"/>
      <c r="R88" s="647"/>
      <c r="S88" s="647"/>
      <c r="T88" s="647"/>
      <c r="U88" s="647"/>
      <c r="V88" s="647"/>
      <c r="W88" s="647"/>
    </row>
    <row r="89" spans="1:23" ht="41.5" customHeight="1">
      <c r="A89" s="751">
        <v>8</v>
      </c>
      <c r="B89" s="367" t="s">
        <v>82</v>
      </c>
      <c r="C89" s="647"/>
      <c r="D89" s="647"/>
      <c r="E89" s="647"/>
      <c r="F89" s="647"/>
      <c r="G89" s="647"/>
      <c r="H89" s="757">
        <f>H90</f>
        <v>21</v>
      </c>
      <c r="I89" s="747">
        <f>I90</f>
        <v>392577</v>
      </c>
      <c r="J89" s="747">
        <f>J90</f>
        <v>392577</v>
      </c>
      <c r="K89" s="747">
        <f>K90</f>
        <v>126330</v>
      </c>
      <c r="L89" s="647"/>
      <c r="M89" s="751" t="s">
        <v>390</v>
      </c>
      <c r="N89" s="647"/>
      <c r="O89" s="647"/>
      <c r="P89" s="647"/>
      <c r="Q89" s="647"/>
      <c r="R89" s="647"/>
      <c r="S89" s="647"/>
      <c r="T89" s="647"/>
      <c r="U89" s="647"/>
      <c r="V89" s="647"/>
      <c r="W89" s="647"/>
    </row>
    <row r="90" spans="1:23" ht="76.5" customHeight="1">
      <c r="A90" s="751"/>
      <c r="B90" s="754" t="s">
        <v>339</v>
      </c>
      <c r="C90" s="647"/>
      <c r="D90" s="647"/>
      <c r="E90" s="647"/>
      <c r="F90" s="647"/>
      <c r="G90" s="647"/>
      <c r="H90" s="758">
        <v>21</v>
      </c>
      <c r="I90" s="745">
        <v>392577</v>
      </c>
      <c r="J90" s="745">
        <v>392577</v>
      </c>
      <c r="K90" s="745">
        <v>126330</v>
      </c>
      <c r="L90" s="760" t="s">
        <v>599</v>
      </c>
      <c r="M90" s="647"/>
      <c r="N90" s="647"/>
      <c r="O90" s="647"/>
      <c r="P90" s="647"/>
      <c r="Q90" s="647"/>
      <c r="R90" s="647"/>
      <c r="S90" s="647"/>
      <c r="T90" s="647"/>
      <c r="U90" s="647"/>
      <c r="V90" s="647"/>
      <c r="W90" s="647"/>
    </row>
    <row r="91" spans="1:23">
      <c r="L91" s="762"/>
    </row>
    <row r="92" spans="1:23" ht="15.5">
      <c r="R92" s="720" t="s">
        <v>603</v>
      </c>
      <c r="S92" s="720"/>
      <c r="T92" s="720"/>
    </row>
    <row r="93" spans="1:23" ht="17.5">
      <c r="J93" s="487" t="s">
        <v>601</v>
      </c>
      <c r="K93" s="487"/>
      <c r="L93" s="487"/>
      <c r="M93" s="487"/>
      <c r="N93" s="487"/>
      <c r="O93" s="487"/>
      <c r="P93" s="487"/>
      <c r="Q93" s="487"/>
      <c r="R93" s="487"/>
      <c r="S93" s="487" t="s">
        <v>554</v>
      </c>
      <c r="T93" s="487"/>
      <c r="U93" s="487"/>
    </row>
    <row r="100" spans="10:11" ht="15.5">
      <c r="J100" s="766" t="s">
        <v>602</v>
      </c>
      <c r="K100" s="766"/>
    </row>
  </sheetData>
  <mergeCells count="15">
    <mergeCell ref="B1:Z1"/>
    <mergeCell ref="L87:L88"/>
    <mergeCell ref="L82:L83"/>
    <mergeCell ref="L71:L74"/>
    <mergeCell ref="G76:G77"/>
    <mergeCell ref="L76:L77"/>
    <mergeCell ref="A5:A6"/>
    <mergeCell ref="B5:B6"/>
    <mergeCell ref="C5:G5"/>
    <mergeCell ref="H5:M5"/>
    <mergeCell ref="N5:W5"/>
    <mergeCell ref="Q12:Q13"/>
    <mergeCell ref="T12:T16"/>
    <mergeCell ref="V12:V16"/>
    <mergeCell ref="W12:W1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opLeftCell="A10" workbookViewId="0">
      <selection activeCell="D13" sqref="D13"/>
    </sheetView>
  </sheetViews>
  <sheetFormatPr defaultColWidth="9.1796875" defaultRowHeight="14"/>
  <cols>
    <col min="1" max="1" width="6" style="419" customWidth="1"/>
    <col min="2" max="2" width="40.453125" style="419" customWidth="1"/>
    <col min="3" max="3" width="54.453125" style="419" customWidth="1"/>
    <col min="4" max="4" width="60.453125" style="419" customWidth="1"/>
    <col min="5" max="16384" width="9.1796875" style="419"/>
  </cols>
  <sheetData>
    <row r="2" spans="1:6" ht="18">
      <c r="A2" s="486"/>
      <c r="B2" s="487" t="s">
        <v>528</v>
      </c>
      <c r="C2" s="487"/>
    </row>
    <row r="4" spans="1:6">
      <c r="A4" s="420"/>
      <c r="B4" s="420"/>
      <c r="C4" s="421"/>
    </row>
    <row r="5" spans="1:6">
      <c r="A5" s="488" t="s">
        <v>3</v>
      </c>
      <c r="B5" s="488" t="s">
        <v>291</v>
      </c>
      <c r="C5" s="489" t="s">
        <v>292</v>
      </c>
      <c r="D5" s="488" t="s">
        <v>427</v>
      </c>
    </row>
    <row r="6" spans="1:6" ht="21.5" customHeight="1">
      <c r="A6" s="422">
        <v>1</v>
      </c>
      <c r="B6" s="422" t="s">
        <v>293</v>
      </c>
      <c r="C6" s="423" t="s">
        <v>294</v>
      </c>
      <c r="D6" s="263" t="s">
        <v>531</v>
      </c>
    </row>
    <row r="7" spans="1:6" ht="25.5" customHeight="1">
      <c r="A7" s="422">
        <v>2</v>
      </c>
      <c r="B7" s="422" t="s">
        <v>295</v>
      </c>
      <c r="C7" s="423" t="s">
        <v>296</v>
      </c>
      <c r="D7" s="263" t="s">
        <v>532</v>
      </c>
    </row>
    <row r="8" spans="1:6" ht="32.5" customHeight="1">
      <c r="A8" s="422">
        <v>3</v>
      </c>
      <c r="B8" s="422" t="s">
        <v>428</v>
      </c>
      <c r="C8" s="423" t="s">
        <v>465</v>
      </c>
      <c r="D8" s="491" t="s">
        <v>533</v>
      </c>
    </row>
    <row r="9" spans="1:6" s="490" customFormat="1" ht="33.5" customHeight="1">
      <c r="A9" s="514">
        <v>4</v>
      </c>
      <c r="B9" s="514" t="s">
        <v>318</v>
      </c>
      <c r="C9" s="515" t="s">
        <v>319</v>
      </c>
      <c r="D9" s="515" t="s">
        <v>534</v>
      </c>
      <c r="E9" s="516"/>
      <c r="F9" s="516"/>
    </row>
    <row r="10" spans="1:6" ht="29" customHeight="1">
      <c r="A10" s="422">
        <v>5</v>
      </c>
      <c r="B10" s="514" t="s">
        <v>429</v>
      </c>
      <c r="C10" s="515" t="s">
        <v>502</v>
      </c>
      <c r="D10" s="491" t="s">
        <v>541</v>
      </c>
    </row>
    <row r="11" spans="1:6" ht="31">
      <c r="A11" s="422">
        <v>6</v>
      </c>
      <c r="B11" s="514" t="s">
        <v>301</v>
      </c>
      <c r="C11" s="515" t="s">
        <v>302</v>
      </c>
      <c r="D11" s="514" t="s">
        <v>530</v>
      </c>
    </row>
    <row r="12" spans="1:6" ht="24" customHeight="1">
      <c r="A12" s="422">
        <v>7</v>
      </c>
      <c r="B12" s="422" t="s">
        <v>315</v>
      </c>
      <c r="C12" s="423" t="s">
        <v>316</v>
      </c>
      <c r="D12" s="514" t="s">
        <v>542</v>
      </c>
    </row>
    <row r="13" spans="1:6" ht="31">
      <c r="A13" s="422">
        <v>8</v>
      </c>
      <c r="B13" s="423" t="s">
        <v>321</v>
      </c>
      <c r="C13" s="423" t="s">
        <v>320</v>
      </c>
      <c r="D13" s="491" t="s">
        <v>432</v>
      </c>
    </row>
    <row r="14" spans="1:6" ht="31">
      <c r="A14" s="422">
        <v>9</v>
      </c>
      <c r="B14" s="422" t="s">
        <v>322</v>
      </c>
      <c r="C14" s="423" t="s">
        <v>323</v>
      </c>
      <c r="D14" s="627" t="s">
        <v>535</v>
      </c>
    </row>
    <row r="15" spans="1:6" ht="31">
      <c r="A15" s="422">
        <v>10</v>
      </c>
      <c r="B15" s="514" t="s">
        <v>299</v>
      </c>
      <c r="C15" s="423" t="s">
        <v>300</v>
      </c>
      <c r="D15" s="514" t="s">
        <v>529</v>
      </c>
    </row>
    <row r="16" spans="1:6" ht="39.5" customHeight="1">
      <c r="A16" s="422">
        <v>11</v>
      </c>
      <c r="B16" s="422" t="s">
        <v>309</v>
      </c>
      <c r="C16" s="423" t="s">
        <v>310</v>
      </c>
      <c r="D16" s="423" t="s">
        <v>537</v>
      </c>
    </row>
    <row r="17" spans="1:4" ht="40" customHeight="1">
      <c r="A17" s="422">
        <v>12</v>
      </c>
      <c r="B17" s="422" t="s">
        <v>311</v>
      </c>
      <c r="C17" s="423" t="s">
        <v>312</v>
      </c>
      <c r="D17" s="423" t="s">
        <v>536</v>
      </c>
    </row>
    <row r="18" spans="1:4" ht="31">
      <c r="A18" s="422">
        <v>13</v>
      </c>
      <c r="B18" s="422" t="s">
        <v>305</v>
      </c>
      <c r="C18" s="423" t="s">
        <v>306</v>
      </c>
      <c r="D18" s="423" t="s">
        <v>540</v>
      </c>
    </row>
    <row r="19" spans="1:4" ht="35.5" customHeight="1">
      <c r="A19" s="422">
        <v>14</v>
      </c>
      <c r="B19" s="422" t="s">
        <v>307</v>
      </c>
      <c r="C19" s="423" t="s">
        <v>308</v>
      </c>
      <c r="D19" s="491" t="s">
        <v>539</v>
      </c>
    </row>
    <row r="20" spans="1:4" ht="28.5">
      <c r="A20" s="422">
        <v>15</v>
      </c>
      <c r="B20" s="422" t="s">
        <v>303</v>
      </c>
      <c r="C20" s="423" t="s">
        <v>304</v>
      </c>
      <c r="D20" s="491" t="s">
        <v>431</v>
      </c>
    </row>
    <row r="21" spans="1:4" ht="31">
      <c r="A21" s="422">
        <v>16</v>
      </c>
      <c r="B21" s="593" t="s">
        <v>313</v>
      </c>
      <c r="C21" s="515" t="s">
        <v>314</v>
      </c>
      <c r="D21" s="539" t="s">
        <v>538</v>
      </c>
    </row>
    <row r="22" spans="1:4" ht="31">
      <c r="A22" s="422">
        <v>17</v>
      </c>
      <c r="B22" s="422" t="s">
        <v>297</v>
      </c>
      <c r="C22" s="423" t="s">
        <v>298</v>
      </c>
      <c r="D22" s="491" t="s">
        <v>433</v>
      </c>
    </row>
    <row r="23" spans="1:4" ht="31.5" customHeight="1">
      <c r="A23" s="422">
        <v>18</v>
      </c>
      <c r="B23" s="422" t="s">
        <v>469</v>
      </c>
      <c r="C23" s="423" t="s">
        <v>317</v>
      </c>
      <c r="D23" s="491" t="s">
        <v>522</v>
      </c>
    </row>
    <row r="24" spans="1:4" ht="31">
      <c r="A24" s="422">
        <v>19</v>
      </c>
      <c r="B24" s="593" t="s">
        <v>467</v>
      </c>
      <c r="C24" s="423" t="s">
        <v>324</v>
      </c>
      <c r="D24" s="594" t="s">
        <v>523</v>
      </c>
    </row>
    <row r="25" spans="1:4" ht="31">
      <c r="A25" s="422">
        <v>20</v>
      </c>
      <c r="B25" s="422" t="s">
        <v>325</v>
      </c>
      <c r="C25" s="423" t="s">
        <v>326</v>
      </c>
      <c r="D25" s="491" t="s">
        <v>466</v>
      </c>
    </row>
    <row r="26" spans="1:4" ht="32.5" customHeight="1">
      <c r="A26" s="422">
        <v>21</v>
      </c>
      <c r="B26" s="514" t="s">
        <v>468</v>
      </c>
      <c r="C26" s="537" t="s">
        <v>470</v>
      </c>
      <c r="D26" s="538" t="s">
        <v>503</v>
      </c>
    </row>
    <row r="27" spans="1:4" ht="37" customHeight="1">
      <c r="A27" s="422">
        <v>22</v>
      </c>
      <c r="B27" s="422" t="s">
        <v>430</v>
      </c>
      <c r="C27" s="422" t="s">
        <v>471</v>
      </c>
      <c r="D27" s="491" t="s">
        <v>472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Mau10a</vt:lpstr>
      <vt:lpstr>Mau10b</vt:lpstr>
      <vt:lpstr>Mau10c</vt:lpstr>
      <vt:lpstr>Mau 10d</vt:lpstr>
      <vt:lpstr>DSNGANHYTE</vt:lpstr>
    </vt:vector>
  </TitlesOfParts>
  <Company>Stimulsoft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Stimulsoft Reports 2012.1.1300 from 3 April 2012</dc:creator>
  <cp:lastModifiedBy>ADMIN</cp:lastModifiedBy>
  <cp:lastPrinted>2021-01-11T09:18:06Z</cp:lastPrinted>
  <dcterms:created xsi:type="dcterms:W3CDTF">2019-12-20T14:32:18Z</dcterms:created>
  <dcterms:modified xsi:type="dcterms:W3CDTF">2022-01-17T03:47:14Z</dcterms:modified>
</cp:coreProperties>
</file>